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vanhees\Documents\330 GVH Lonen\"/>
    </mc:Choice>
  </mc:AlternateContent>
  <workbookProtection workbookAlgorithmName="SHA-512" workbookHashValue="yfVyDaWZoySGnY1EMkC/bUGqDAnNa4vmnGo+DM2qWTDuPktDVcWeGNJzdA0Xq38XoL/yK3axvs68rxTVwIPoTQ==" workbookSaltValue="agOP6cnv0KUTLxT6Gh5NHQ==" workbookSpinCount="100000" lockStructure="1"/>
  <bookViews>
    <workbookView xWindow="360" yWindow="120" windowWidth="15195" windowHeight="11640" firstSheet="4" activeTab="5"/>
  </bookViews>
  <sheets>
    <sheet name="index" sheetId="2" state="hidden" r:id="rId1"/>
    <sheet name="indexevolutie" sheetId="6" state="hidden" r:id="rId2"/>
    <sheet name="basisjaarlonen" sheetId="1" state="hidden" r:id="rId3"/>
    <sheet name="ificbasisdoel" sheetId="11" state="hidden" r:id="rId4"/>
    <sheet name="PC 330 NL " sheetId="19" r:id="rId5"/>
    <sheet name="CP 330 FR" sheetId="21" r:id="rId6"/>
    <sheet name="Baremacodes 330" sheetId="22" state="hidden" r:id="rId7"/>
    <sheet name="FC adviesbarema's" sheetId="7" state="hidden" r:id="rId8"/>
  </sheets>
  <externalReferences>
    <externalReference r:id="rId9"/>
    <externalReference r:id="rId10"/>
  </externalReferences>
  <definedNames>
    <definedName name="_xlnm._FilterDatabase" localSheetId="6" hidden="1">'Baremacodes 330'!$A$1:$D$91</definedName>
    <definedName name="A50basisjaarloonbis">basisjaarlonen!$A$50:$AU$117</definedName>
    <definedName name="_xlnm.Print_Area" localSheetId="5">'CP 330 FR'!$A$1:$AW$51</definedName>
    <definedName name="_xlnm.Print_Area" localSheetId="4">'PC 330 NL '!$A$1:$AW$51</definedName>
    <definedName name="basis">basisjaarlonen!$A$50:$AU$117</definedName>
    <definedName name="basisjaarloon">basisjaarlonen!$A$50:$AU$104</definedName>
    <definedName name="basisjaarloonbis">basisjaarlonen!$A$50:$AU$117</definedName>
    <definedName name="BasisStpl">'[1]BasismaandTRANS+StPL'!$A$1:$AW$53</definedName>
    <definedName name="ificbasisdoel">ificbasisdoel!$A$55:$AW$73</definedName>
    <definedName name="index">'[2]Algemene gegevens'!$B$3</definedName>
  </definedNames>
  <calcPr calcId="152511"/>
</workbook>
</file>

<file path=xl/calcChain.xml><?xml version="1.0" encoding="utf-8"?>
<calcChain xmlns="http://schemas.openxmlformats.org/spreadsheetml/2006/main">
  <c r="AG17" i="21" l="1"/>
  <c r="AH17" i="21"/>
  <c r="AI17" i="21"/>
  <c r="AJ17" i="21"/>
  <c r="AK17" i="21"/>
  <c r="AL17" i="21"/>
  <c r="AG18" i="21"/>
  <c r="AH18" i="21"/>
  <c r="AI18" i="21"/>
  <c r="AJ18" i="21"/>
  <c r="AK18" i="21"/>
  <c r="AL18" i="21"/>
  <c r="AG19" i="21"/>
  <c r="AH19" i="21"/>
  <c r="AI19" i="21"/>
  <c r="AJ19" i="21"/>
  <c r="AK19" i="21"/>
  <c r="AL19" i="21"/>
  <c r="AG20" i="21"/>
  <c r="AH20" i="21"/>
  <c r="AI20" i="21"/>
  <c r="AJ20" i="21"/>
  <c r="AK20" i="21"/>
  <c r="AL20" i="21"/>
  <c r="AG21" i="21"/>
  <c r="AH21" i="21"/>
  <c r="AI21" i="21"/>
  <c r="AJ21" i="21"/>
  <c r="AK21" i="21"/>
  <c r="AL21" i="21"/>
  <c r="AG22" i="21"/>
  <c r="AH22" i="21"/>
  <c r="AI22" i="21"/>
  <c r="AJ22" i="21"/>
  <c r="AK22" i="21"/>
  <c r="AL22" i="21"/>
  <c r="AG23" i="21"/>
  <c r="AH23" i="21"/>
  <c r="AI23" i="21"/>
  <c r="AJ23" i="21"/>
  <c r="AK23" i="21"/>
  <c r="AL23" i="21"/>
  <c r="AG24" i="21"/>
  <c r="AH24" i="21"/>
  <c r="AI24" i="21"/>
  <c r="AJ24" i="21"/>
  <c r="AK24" i="21"/>
  <c r="AL24" i="21"/>
  <c r="AG25" i="21"/>
  <c r="AH25" i="21"/>
  <c r="AI25" i="21"/>
  <c r="AJ25" i="21"/>
  <c r="AK25" i="21"/>
  <c r="AL25" i="21"/>
  <c r="AG26" i="21"/>
  <c r="AH26" i="21"/>
  <c r="AI26" i="21"/>
  <c r="AJ26" i="21"/>
  <c r="AK26" i="21"/>
  <c r="AL26" i="21"/>
  <c r="AG27" i="21"/>
  <c r="AH27" i="21"/>
  <c r="AI27" i="21"/>
  <c r="AJ27" i="21"/>
  <c r="AK27" i="21"/>
  <c r="AL27" i="21"/>
  <c r="AG28" i="21"/>
  <c r="AH28" i="21"/>
  <c r="AI28" i="21"/>
  <c r="AJ28" i="21"/>
  <c r="AK28" i="21"/>
  <c r="AL28" i="21"/>
  <c r="AG29" i="21"/>
  <c r="AH29" i="21"/>
  <c r="AI29" i="21"/>
  <c r="AJ29" i="21"/>
  <c r="AK29" i="21"/>
  <c r="AL29" i="21"/>
  <c r="AG30" i="21"/>
  <c r="AH30" i="21"/>
  <c r="AI30" i="21"/>
  <c r="AJ30" i="21"/>
  <c r="AK30" i="21"/>
  <c r="AL30" i="21"/>
  <c r="AG31" i="21"/>
  <c r="AH31" i="21"/>
  <c r="AI31" i="21"/>
  <c r="AJ31" i="21"/>
  <c r="AK31" i="21"/>
  <c r="AL31" i="21"/>
  <c r="AG32" i="21"/>
  <c r="AH32" i="21"/>
  <c r="AI32" i="21"/>
  <c r="AJ32" i="21"/>
  <c r="AK32" i="21"/>
  <c r="AL32" i="21"/>
  <c r="AG33" i="21"/>
  <c r="AH33" i="21"/>
  <c r="AI33" i="21"/>
  <c r="AJ33" i="21"/>
  <c r="AK33" i="21"/>
  <c r="AL33" i="21"/>
  <c r="AG34" i="21"/>
  <c r="AH34" i="21"/>
  <c r="AI34" i="21"/>
  <c r="AJ34" i="21"/>
  <c r="AK34" i="21"/>
  <c r="AL34" i="21"/>
  <c r="AG35" i="21"/>
  <c r="AH35" i="21"/>
  <c r="AI35" i="21"/>
  <c r="AJ35" i="21"/>
  <c r="AK35" i="21"/>
  <c r="AL35" i="21"/>
  <c r="AG36" i="21"/>
  <c r="AH36" i="21"/>
  <c r="AI36" i="21"/>
  <c r="AJ36" i="21"/>
  <c r="AK36" i="21"/>
  <c r="AL36" i="21"/>
  <c r="AG37" i="21"/>
  <c r="AH37" i="21"/>
  <c r="AI37" i="21"/>
  <c r="AJ37" i="21"/>
  <c r="AK37" i="21"/>
  <c r="AL37" i="21"/>
  <c r="AG38" i="21"/>
  <c r="AH38" i="21"/>
  <c r="AI38" i="21"/>
  <c r="AJ38" i="21"/>
  <c r="AK38" i="21"/>
  <c r="AL38" i="21"/>
  <c r="AG39" i="21"/>
  <c r="AH39" i="21"/>
  <c r="AI39" i="21"/>
  <c r="AJ39" i="21"/>
  <c r="AK39" i="21"/>
  <c r="AL39" i="21"/>
  <c r="AG40" i="21"/>
  <c r="AH40" i="21"/>
  <c r="AI40" i="21"/>
  <c r="AJ40" i="21"/>
  <c r="AK40" i="21"/>
  <c r="AL40" i="21"/>
  <c r="AG41" i="21"/>
  <c r="AH41" i="21"/>
  <c r="AI41" i="21"/>
  <c r="AJ41" i="21"/>
  <c r="AK41" i="21"/>
  <c r="AL41" i="21"/>
  <c r="AG42" i="21"/>
  <c r="AH42" i="21"/>
  <c r="AI42" i="21"/>
  <c r="AJ42" i="21"/>
  <c r="AK42" i="21"/>
  <c r="AL42" i="21"/>
  <c r="AG43" i="21"/>
  <c r="AH43" i="21"/>
  <c r="AI43" i="21"/>
  <c r="AJ43" i="21"/>
  <c r="AK43" i="21"/>
  <c r="AL43" i="21"/>
  <c r="AG44" i="21"/>
  <c r="AH44" i="21"/>
  <c r="AI44" i="21"/>
  <c r="AJ44" i="21"/>
  <c r="AK44" i="21"/>
  <c r="AL44" i="21"/>
  <c r="AG45" i="21"/>
  <c r="AH45" i="21"/>
  <c r="AI45" i="21"/>
  <c r="AJ45" i="21"/>
  <c r="AK45" i="21"/>
  <c r="AL45" i="21"/>
  <c r="AG46" i="21"/>
  <c r="AH46" i="21"/>
  <c r="AI46" i="21"/>
  <c r="AJ46" i="21"/>
  <c r="AK46" i="21"/>
  <c r="AL46" i="21"/>
  <c r="AG47" i="21"/>
  <c r="AH47" i="21"/>
  <c r="AI47" i="21"/>
  <c r="AJ47" i="21"/>
  <c r="AK47" i="21"/>
  <c r="AL47" i="21"/>
  <c r="AG48" i="21"/>
  <c r="AH48" i="21"/>
  <c r="AI48" i="21"/>
  <c r="AJ48" i="21"/>
  <c r="AK48" i="21"/>
  <c r="AL48" i="21"/>
  <c r="AG49" i="21"/>
  <c r="AH49" i="21"/>
  <c r="AI49" i="21"/>
  <c r="AJ49" i="21"/>
  <c r="AK49" i="21"/>
  <c r="AL49" i="21"/>
  <c r="AG50" i="21"/>
  <c r="AH50" i="21"/>
  <c r="AI50" i="21"/>
  <c r="AJ50" i="21"/>
  <c r="AK50" i="21"/>
  <c r="AL50" i="21"/>
  <c r="AG51" i="21"/>
  <c r="AH51" i="21"/>
  <c r="AI51" i="21"/>
  <c r="AJ51" i="21"/>
  <c r="AK51" i="21"/>
  <c r="AL51" i="21"/>
  <c r="AL16" i="21"/>
  <c r="AK16" i="21"/>
  <c r="AI16" i="21"/>
  <c r="H10" i="21" l="1"/>
  <c r="H9" i="21"/>
  <c r="H8" i="21"/>
  <c r="H7" i="21"/>
  <c r="H6" i="21"/>
  <c r="H5" i="21"/>
  <c r="Z51" i="21" l="1"/>
  <c r="AA51" i="21" s="1"/>
  <c r="B51" i="21"/>
  <c r="D51" i="21" s="1"/>
  <c r="U51" i="21" s="1"/>
  <c r="Z50" i="21"/>
  <c r="AA50" i="21" s="1"/>
  <c r="B50" i="21"/>
  <c r="Z49" i="21"/>
  <c r="AA49" i="21" s="1"/>
  <c r="B49" i="21"/>
  <c r="D49" i="21" s="1"/>
  <c r="W49" i="21" s="1"/>
  <c r="Z48" i="21"/>
  <c r="AA48" i="21" s="1"/>
  <c r="B48" i="21"/>
  <c r="D48" i="21" s="1"/>
  <c r="U48" i="21" s="1"/>
  <c r="Z47" i="21"/>
  <c r="AA47" i="21" s="1"/>
  <c r="B47" i="21"/>
  <c r="Z46" i="21"/>
  <c r="AA46" i="21" s="1"/>
  <c r="B46" i="21"/>
  <c r="Z45" i="21"/>
  <c r="AA45" i="21" s="1"/>
  <c r="B45" i="21"/>
  <c r="D45" i="21" s="1"/>
  <c r="W45" i="21" s="1"/>
  <c r="AA44" i="21"/>
  <c r="Z44" i="21"/>
  <c r="B44" i="21"/>
  <c r="D44" i="21" s="1"/>
  <c r="W44" i="21" s="1"/>
  <c r="Z43" i="21"/>
  <c r="AA43" i="21" s="1"/>
  <c r="B43" i="21"/>
  <c r="C43" i="21" s="1"/>
  <c r="E43" i="21" s="1"/>
  <c r="Z42" i="21"/>
  <c r="AA42" i="21" s="1"/>
  <c r="B42" i="21"/>
  <c r="C42" i="21" s="1"/>
  <c r="E42" i="21" s="1"/>
  <c r="Z41" i="21"/>
  <c r="AA41" i="21" s="1"/>
  <c r="B41" i="21"/>
  <c r="D41" i="21" s="1"/>
  <c r="U41" i="21" s="1"/>
  <c r="Z40" i="21"/>
  <c r="AA40" i="21" s="1"/>
  <c r="B40" i="21"/>
  <c r="Z39" i="21"/>
  <c r="AA39" i="21" s="1"/>
  <c r="B39" i="21"/>
  <c r="D39" i="21" s="1"/>
  <c r="W39" i="21" s="1"/>
  <c r="Z38" i="21"/>
  <c r="AA38" i="21" s="1"/>
  <c r="B38" i="21"/>
  <c r="C38" i="21" s="1"/>
  <c r="E38" i="21" s="1"/>
  <c r="Z37" i="21"/>
  <c r="AA37" i="21" s="1"/>
  <c r="B37" i="21"/>
  <c r="C37" i="21" s="1"/>
  <c r="E37" i="21" s="1"/>
  <c r="O37" i="21" s="1"/>
  <c r="Z36" i="21"/>
  <c r="AA36" i="21" s="1"/>
  <c r="B36" i="21"/>
  <c r="D36" i="21" s="1"/>
  <c r="V36" i="21" s="1"/>
  <c r="Z35" i="21"/>
  <c r="AA35" i="21" s="1"/>
  <c r="B35" i="21"/>
  <c r="Z34" i="21"/>
  <c r="AA34" i="21" s="1"/>
  <c r="B34" i="21"/>
  <c r="D34" i="21" s="1"/>
  <c r="Z33" i="21"/>
  <c r="AA33" i="21" s="1"/>
  <c r="H33" i="21"/>
  <c r="B33" i="21"/>
  <c r="C33" i="21" s="1"/>
  <c r="E33" i="21" s="1"/>
  <c r="P33" i="21" s="1"/>
  <c r="Z32" i="21"/>
  <c r="AA32" i="21" s="1"/>
  <c r="H32" i="21"/>
  <c r="B32" i="21"/>
  <c r="C32" i="21" s="1"/>
  <c r="E32" i="21" s="1"/>
  <c r="Z31" i="21"/>
  <c r="AA31" i="21" s="1"/>
  <c r="H31" i="21"/>
  <c r="B31" i="21"/>
  <c r="Z30" i="21"/>
  <c r="AA30" i="21" s="1"/>
  <c r="H30" i="21"/>
  <c r="B30" i="21"/>
  <c r="D30" i="21" s="1"/>
  <c r="W30" i="21" s="1"/>
  <c r="Z29" i="21"/>
  <c r="AA29" i="21" s="1"/>
  <c r="H29" i="21"/>
  <c r="B29" i="21"/>
  <c r="D29" i="21" s="1"/>
  <c r="Z28" i="21"/>
  <c r="AA28" i="21" s="1"/>
  <c r="H28" i="21"/>
  <c r="B28" i="21"/>
  <c r="Z27" i="21"/>
  <c r="AA27" i="21" s="1"/>
  <c r="H27" i="21"/>
  <c r="B27" i="21"/>
  <c r="D27" i="21" s="1"/>
  <c r="Z26" i="21"/>
  <c r="AA26" i="21" s="1"/>
  <c r="H26" i="21"/>
  <c r="B26" i="21"/>
  <c r="Z25" i="21"/>
  <c r="AA25" i="21" s="1"/>
  <c r="H25" i="21"/>
  <c r="B25" i="21"/>
  <c r="C25" i="21" s="1"/>
  <c r="E25" i="21" s="1"/>
  <c r="P25" i="21" s="1"/>
  <c r="Z24" i="21"/>
  <c r="AA24" i="21" s="1"/>
  <c r="H24" i="21"/>
  <c r="B24" i="21"/>
  <c r="D24" i="21" s="1"/>
  <c r="Z23" i="21"/>
  <c r="AA23" i="21" s="1"/>
  <c r="H23" i="21"/>
  <c r="B23" i="21"/>
  <c r="Z22" i="21"/>
  <c r="AA22" i="21" s="1"/>
  <c r="H22" i="21"/>
  <c r="B22" i="21"/>
  <c r="F22" i="21" s="1"/>
  <c r="Z21" i="21"/>
  <c r="AA21" i="21" s="1"/>
  <c r="H21" i="21"/>
  <c r="B21" i="21"/>
  <c r="Z20" i="21"/>
  <c r="AA20" i="21" s="1"/>
  <c r="H20" i="21"/>
  <c r="B20" i="21"/>
  <c r="D20" i="21" s="1"/>
  <c r="V20" i="21" s="1"/>
  <c r="Z19" i="21"/>
  <c r="AA19" i="21" s="1"/>
  <c r="H19" i="21"/>
  <c r="B19" i="21"/>
  <c r="Z18" i="21"/>
  <c r="AA18" i="21" s="1"/>
  <c r="H18" i="21"/>
  <c r="B18" i="21"/>
  <c r="C18" i="21" s="1"/>
  <c r="E18" i="21" s="1"/>
  <c r="P18" i="21" s="1"/>
  <c r="Z17" i="21"/>
  <c r="AA17" i="21" s="1"/>
  <c r="H17" i="21"/>
  <c r="B17" i="21"/>
  <c r="C17" i="21" s="1"/>
  <c r="E17" i="21" s="1"/>
  <c r="Z16" i="21"/>
  <c r="AA16" i="21" s="1"/>
  <c r="H16" i="21"/>
  <c r="B16" i="21"/>
  <c r="D16" i="21" s="1"/>
  <c r="V16" i="21" s="1"/>
  <c r="AT15" i="21"/>
  <c r="AS15" i="21"/>
  <c r="AE15" i="21"/>
  <c r="AD15" i="21"/>
  <c r="AV15" i="21" s="1"/>
  <c r="AA15" i="21"/>
  <c r="Z15" i="21"/>
  <c r="L15" i="21"/>
  <c r="E15" i="21"/>
  <c r="D15" i="21"/>
  <c r="C15" i="21"/>
  <c r="B15" i="21"/>
  <c r="AC14" i="21"/>
  <c r="K22" i="21"/>
  <c r="J25" i="21"/>
  <c r="H35" i="21"/>
  <c r="AD3" i="21"/>
  <c r="AD15" i="19"/>
  <c r="AE15" i="19"/>
  <c r="AA3" i="21" l="1"/>
  <c r="D33" i="21"/>
  <c r="U33" i="21" s="1"/>
  <c r="D38" i="21"/>
  <c r="W38" i="21" s="1"/>
  <c r="K34" i="21"/>
  <c r="K36" i="21"/>
  <c r="K20" i="21"/>
  <c r="K21" i="21"/>
  <c r="K26" i="21"/>
  <c r="K16" i="21"/>
  <c r="K17" i="21"/>
  <c r="K18" i="21"/>
  <c r="K24" i="21"/>
  <c r="J24" i="21"/>
  <c r="J20" i="21"/>
  <c r="J21" i="21"/>
  <c r="G26" i="21"/>
  <c r="G21" i="21"/>
  <c r="C30" i="21"/>
  <c r="E30" i="21" s="1"/>
  <c r="R30" i="21" s="1"/>
  <c r="D42" i="21"/>
  <c r="I42" i="21" s="1"/>
  <c r="D18" i="21"/>
  <c r="W18" i="21" s="1"/>
  <c r="D26" i="21"/>
  <c r="W26" i="21" s="1"/>
  <c r="D17" i="21"/>
  <c r="U17" i="21" s="1"/>
  <c r="D25" i="21"/>
  <c r="I25" i="21" s="1"/>
  <c r="W36" i="21"/>
  <c r="D37" i="21"/>
  <c r="I37" i="21" s="1"/>
  <c r="C26" i="21"/>
  <c r="E26" i="21" s="1"/>
  <c r="R26" i="21" s="1"/>
  <c r="G41" i="21"/>
  <c r="G42" i="21"/>
  <c r="R38" i="21"/>
  <c r="Q38" i="21"/>
  <c r="Q42" i="21"/>
  <c r="P42" i="21"/>
  <c r="G22" i="21"/>
  <c r="Q33" i="21"/>
  <c r="U38" i="21"/>
  <c r="F16" i="21"/>
  <c r="W16" i="21"/>
  <c r="C21" i="21"/>
  <c r="E21" i="21" s="1"/>
  <c r="R21" i="21" s="1"/>
  <c r="C22" i="21"/>
  <c r="E22" i="21" s="1"/>
  <c r="O22" i="21" s="1"/>
  <c r="F28" i="21"/>
  <c r="C34" i="21"/>
  <c r="E34" i="21" s="1"/>
  <c r="P34" i="21" s="1"/>
  <c r="F20" i="21"/>
  <c r="W20" i="21"/>
  <c r="D21" i="21"/>
  <c r="U21" i="21" s="1"/>
  <c r="D22" i="21"/>
  <c r="I22" i="21" s="1"/>
  <c r="G28" i="21"/>
  <c r="C29" i="21"/>
  <c r="E29" i="21" s="1"/>
  <c r="O29" i="21" s="1"/>
  <c r="J37" i="21"/>
  <c r="C44" i="21"/>
  <c r="E44" i="21" s="1"/>
  <c r="P44" i="21" s="1"/>
  <c r="C48" i="21"/>
  <c r="E48" i="21" s="1"/>
  <c r="R48" i="21" s="1"/>
  <c r="AW15" i="21"/>
  <c r="J16" i="21"/>
  <c r="G17" i="21"/>
  <c r="J17" i="21"/>
  <c r="F18" i="21"/>
  <c r="G18" i="21"/>
  <c r="G25" i="21"/>
  <c r="F30" i="21"/>
  <c r="G37" i="21"/>
  <c r="F41" i="21"/>
  <c r="C51" i="21"/>
  <c r="E51" i="21" s="1"/>
  <c r="R51" i="21" s="1"/>
  <c r="U27" i="21"/>
  <c r="W27" i="21"/>
  <c r="V27" i="21"/>
  <c r="I27" i="21"/>
  <c r="R17" i="21"/>
  <c r="N17" i="21"/>
  <c r="O17" i="21"/>
  <c r="G19" i="21"/>
  <c r="C19" i="21"/>
  <c r="E19" i="21" s="1"/>
  <c r="S22" i="21"/>
  <c r="G23" i="21"/>
  <c r="C23" i="21"/>
  <c r="E23" i="21" s="1"/>
  <c r="W29" i="21"/>
  <c r="I29" i="21"/>
  <c r="U29" i="21"/>
  <c r="Q32" i="21"/>
  <c r="R32" i="21"/>
  <c r="N32" i="21"/>
  <c r="O32" i="21"/>
  <c r="I39" i="21"/>
  <c r="I30" i="21"/>
  <c r="I45" i="21"/>
  <c r="G16" i="21"/>
  <c r="P17" i="21"/>
  <c r="G20" i="21"/>
  <c r="D23" i="21"/>
  <c r="C24" i="21"/>
  <c r="E24" i="21" s="1"/>
  <c r="V29" i="21"/>
  <c r="F51" i="21"/>
  <c r="F37" i="21"/>
  <c r="F46" i="21"/>
  <c r="F40" i="21"/>
  <c r="F25" i="21"/>
  <c r="F36" i="21"/>
  <c r="J49" i="21"/>
  <c r="J45" i="21"/>
  <c r="J48" i="21"/>
  <c r="J44" i="21"/>
  <c r="J46" i="21"/>
  <c r="J43" i="21"/>
  <c r="J39" i="21"/>
  <c r="J51" i="21"/>
  <c r="J42" i="21"/>
  <c r="J38" i="21"/>
  <c r="J34" i="21"/>
  <c r="J47" i="21"/>
  <c r="J41" i="21"/>
  <c r="J30" i="21"/>
  <c r="J26" i="21"/>
  <c r="J50" i="21"/>
  <c r="J40" i="21"/>
  <c r="J35" i="21"/>
  <c r="J33" i="21"/>
  <c r="J29" i="21"/>
  <c r="J27" i="21"/>
  <c r="J22" i="21"/>
  <c r="J18" i="21"/>
  <c r="N18" i="21"/>
  <c r="C20" i="21"/>
  <c r="E20" i="21" s="1"/>
  <c r="F24" i="21"/>
  <c r="G44" i="21"/>
  <c r="G48" i="21"/>
  <c r="G34" i="21"/>
  <c r="G30" i="21"/>
  <c r="G29" i="21"/>
  <c r="K50" i="21"/>
  <c r="K46" i="21"/>
  <c r="K49" i="21"/>
  <c r="K45" i="21"/>
  <c r="K48" i="21"/>
  <c r="K47" i="21"/>
  <c r="K40" i="21"/>
  <c r="K43" i="21"/>
  <c r="K39" i="21"/>
  <c r="K35" i="21"/>
  <c r="K37" i="21"/>
  <c r="K31" i="21"/>
  <c r="K27" i="21"/>
  <c r="K23" i="21"/>
  <c r="K51" i="21"/>
  <c r="K42" i="21"/>
  <c r="K41" i="21"/>
  <c r="K30" i="21"/>
  <c r="K38" i="21"/>
  <c r="K33" i="21"/>
  <c r="K32" i="21"/>
  <c r="K44" i="21"/>
  <c r="K19" i="21"/>
  <c r="K25" i="21"/>
  <c r="I16" i="21"/>
  <c r="U16" i="21"/>
  <c r="S17" i="21"/>
  <c r="F19" i="21"/>
  <c r="I20" i="21"/>
  <c r="U20" i="21"/>
  <c r="F23" i="21"/>
  <c r="G24" i="21"/>
  <c r="W24" i="21"/>
  <c r="K28" i="21"/>
  <c r="G31" i="21"/>
  <c r="C31" i="21"/>
  <c r="E31" i="21" s="1"/>
  <c r="D31" i="21"/>
  <c r="F31" i="21"/>
  <c r="J31" i="21"/>
  <c r="D32" i="21"/>
  <c r="F32" i="21"/>
  <c r="G32" i="21"/>
  <c r="P32" i="21"/>
  <c r="F33" i="21"/>
  <c r="U34" i="21"/>
  <c r="V34" i="21"/>
  <c r="I34" i="21"/>
  <c r="W34" i="21"/>
  <c r="J36" i="21"/>
  <c r="F38" i="21"/>
  <c r="G38" i="21"/>
  <c r="G47" i="21"/>
  <c r="S18" i="21"/>
  <c r="O18" i="21"/>
  <c r="Q18" i="21"/>
  <c r="V24" i="21"/>
  <c r="U24" i="21"/>
  <c r="I24" i="21"/>
  <c r="S32" i="21"/>
  <c r="R18" i="21"/>
  <c r="D19" i="21"/>
  <c r="R43" i="21"/>
  <c r="N43" i="21"/>
  <c r="P43" i="21"/>
  <c r="Q43" i="21"/>
  <c r="O43" i="21"/>
  <c r="S43" i="21"/>
  <c r="C16" i="21"/>
  <c r="E16" i="21" s="1"/>
  <c r="F17" i="21"/>
  <c r="Q17" i="21"/>
  <c r="J19" i="21"/>
  <c r="F21" i="21"/>
  <c r="J23" i="21"/>
  <c r="R25" i="21"/>
  <c r="N25" i="21"/>
  <c r="S25" i="21"/>
  <c r="Q25" i="21"/>
  <c r="O25" i="21"/>
  <c r="F26" i="21"/>
  <c r="G27" i="21"/>
  <c r="C27" i="21"/>
  <c r="E27" i="21" s="1"/>
  <c r="F27" i="21"/>
  <c r="D28" i="21"/>
  <c r="C28" i="21"/>
  <c r="E28" i="21" s="1"/>
  <c r="J28" i="21"/>
  <c r="K29" i="21"/>
  <c r="J32" i="21"/>
  <c r="G33" i="21"/>
  <c r="F35" i="21"/>
  <c r="R37" i="21"/>
  <c r="N37" i="21"/>
  <c r="Q37" i="21"/>
  <c r="S37" i="21"/>
  <c r="P37" i="21"/>
  <c r="S38" i="21"/>
  <c r="O38" i="21"/>
  <c r="N38" i="21"/>
  <c r="P38" i="21"/>
  <c r="G43" i="21"/>
  <c r="U44" i="21"/>
  <c r="V44" i="21"/>
  <c r="I44" i="21"/>
  <c r="H51" i="21"/>
  <c r="H47" i="21"/>
  <c r="H50" i="21"/>
  <c r="H46" i="21"/>
  <c r="H49" i="21"/>
  <c r="H41" i="21"/>
  <c r="H44" i="21"/>
  <c r="H40" i="21"/>
  <c r="H36" i="21"/>
  <c r="H42" i="21"/>
  <c r="H38" i="21"/>
  <c r="H48" i="21"/>
  <c r="H34" i="21"/>
  <c r="F29" i="21"/>
  <c r="U30" i="21"/>
  <c r="V30" i="21"/>
  <c r="H37" i="21"/>
  <c r="H39" i="21"/>
  <c r="R33" i="21"/>
  <c r="N33" i="21"/>
  <c r="S33" i="21"/>
  <c r="O33" i="21"/>
  <c r="G35" i="21"/>
  <c r="C35" i="21"/>
  <c r="E35" i="21" s="1"/>
  <c r="D35" i="21"/>
  <c r="H43" i="21"/>
  <c r="H45" i="21"/>
  <c r="D47" i="21"/>
  <c r="C47" i="21"/>
  <c r="E47" i="21" s="1"/>
  <c r="F47" i="21"/>
  <c r="G50" i="21"/>
  <c r="C50" i="21"/>
  <c r="E50" i="21" s="1"/>
  <c r="D50" i="21"/>
  <c r="F50" i="21"/>
  <c r="C36" i="21"/>
  <c r="E36" i="21" s="1"/>
  <c r="I36" i="21"/>
  <c r="U36" i="21"/>
  <c r="U39" i="21"/>
  <c r="V39" i="21"/>
  <c r="G40" i="21"/>
  <c r="C40" i="21"/>
  <c r="E40" i="21" s="1"/>
  <c r="D40" i="21"/>
  <c r="C41" i="21"/>
  <c r="E41" i="21" s="1"/>
  <c r="R42" i="21"/>
  <c r="N42" i="21"/>
  <c r="S42" i="21"/>
  <c r="O42" i="21"/>
  <c r="F48" i="21"/>
  <c r="F34" i="21"/>
  <c r="G36" i="21"/>
  <c r="F39" i="21"/>
  <c r="V41" i="21"/>
  <c r="W41" i="21"/>
  <c r="I41" i="21"/>
  <c r="F42" i="21"/>
  <c r="D43" i="21"/>
  <c r="F43" i="21"/>
  <c r="F45" i="21"/>
  <c r="U49" i="21"/>
  <c r="I49" i="21"/>
  <c r="V49" i="21"/>
  <c r="C39" i="21"/>
  <c r="E39" i="21" s="1"/>
  <c r="G39" i="21"/>
  <c r="W48" i="21"/>
  <c r="I48" i="21"/>
  <c r="V48" i="21"/>
  <c r="F49" i="21"/>
  <c r="V51" i="21"/>
  <c r="W51" i="21"/>
  <c r="I51" i="21"/>
  <c r="F44" i="21"/>
  <c r="U45" i="21"/>
  <c r="V45" i="21"/>
  <c r="G46" i="21"/>
  <c r="C46" i="21"/>
  <c r="E46" i="21" s="1"/>
  <c r="D46" i="21"/>
  <c r="G51" i="21"/>
  <c r="C45" i="21"/>
  <c r="E45" i="21" s="1"/>
  <c r="G45" i="21"/>
  <c r="C49" i="21"/>
  <c r="E49" i="21" s="1"/>
  <c r="G49" i="21"/>
  <c r="B17" i="19"/>
  <c r="B18" i="19"/>
  <c r="B19" i="19"/>
  <c r="B20" i="19"/>
  <c r="B21" i="19"/>
  <c r="B22" i="19"/>
  <c r="B23" i="19"/>
  <c r="B24" i="19"/>
  <c r="B25" i="19"/>
  <c r="B26" i="19"/>
  <c r="B27" i="19"/>
  <c r="B28" i="19"/>
  <c r="B29" i="19"/>
  <c r="B30" i="19"/>
  <c r="B31" i="19"/>
  <c r="B32" i="19"/>
  <c r="B33" i="19"/>
  <c r="B34" i="19"/>
  <c r="B35" i="19"/>
  <c r="B36" i="19"/>
  <c r="B37" i="19"/>
  <c r="B38" i="19"/>
  <c r="B39" i="19"/>
  <c r="B40" i="19"/>
  <c r="B41" i="19"/>
  <c r="B42" i="19"/>
  <c r="B43" i="19"/>
  <c r="B44" i="19"/>
  <c r="B45" i="19"/>
  <c r="B46" i="19"/>
  <c r="B47" i="19"/>
  <c r="B48" i="19"/>
  <c r="B49" i="19"/>
  <c r="B50" i="19"/>
  <c r="B51" i="19"/>
  <c r="B16" i="19"/>
  <c r="V38" i="21" l="1"/>
  <c r="I17" i="21"/>
  <c r="L17" i="21" s="1"/>
  <c r="N26" i="21"/>
  <c r="S21" i="21"/>
  <c r="Q26" i="21"/>
  <c r="P21" i="21"/>
  <c r="P30" i="21"/>
  <c r="N30" i="21"/>
  <c r="I38" i="21"/>
  <c r="L38" i="21" s="1"/>
  <c r="U42" i="21"/>
  <c r="O44" i="21"/>
  <c r="N48" i="21"/>
  <c r="V33" i="21"/>
  <c r="O26" i="21"/>
  <c r="W17" i="21"/>
  <c r="O30" i="21"/>
  <c r="O21" i="21"/>
  <c r="I33" i="21"/>
  <c r="L33" i="21" s="1"/>
  <c r="AB33" i="21" s="1"/>
  <c r="AC33" i="21" s="1"/>
  <c r="AD33" i="21" s="1"/>
  <c r="S26" i="21"/>
  <c r="Q30" i="21"/>
  <c r="V17" i="21"/>
  <c r="S30" i="21"/>
  <c r="N21" i="21"/>
  <c r="W33" i="21"/>
  <c r="Q21" i="21"/>
  <c r="P26" i="21"/>
  <c r="V22" i="21"/>
  <c r="AT22" i="21"/>
  <c r="V26" i="21"/>
  <c r="AT33" i="21"/>
  <c r="S29" i="21"/>
  <c r="U26" i="21"/>
  <c r="V18" i="21"/>
  <c r="V42" i="21"/>
  <c r="S51" i="21"/>
  <c r="I18" i="21"/>
  <c r="L18" i="21" s="1"/>
  <c r="AB18" i="21" s="1"/>
  <c r="AC18" i="21" s="1"/>
  <c r="AD18" i="21" s="1"/>
  <c r="W42" i="21"/>
  <c r="U18" i="21"/>
  <c r="AS38" i="21"/>
  <c r="AT20" i="21"/>
  <c r="AS34" i="21"/>
  <c r="AT48" i="21"/>
  <c r="AT25" i="21"/>
  <c r="AS18" i="21"/>
  <c r="AS41" i="21"/>
  <c r="AS51" i="21"/>
  <c r="AT27" i="21"/>
  <c r="AS27" i="21"/>
  <c r="I26" i="21"/>
  <c r="L26" i="21" s="1"/>
  <c r="AB26" i="21" s="1"/>
  <c r="AC26" i="21" s="1"/>
  <c r="N51" i="21"/>
  <c r="W25" i="21"/>
  <c r="V21" i="21"/>
  <c r="L25" i="21"/>
  <c r="AB25" i="21" s="1"/>
  <c r="AC25" i="21" s="1"/>
  <c r="AD25" i="21" s="1"/>
  <c r="Q44" i="21"/>
  <c r="AS42" i="21"/>
  <c r="O34" i="21"/>
  <c r="AS26" i="21"/>
  <c r="AT21" i="21"/>
  <c r="AS20" i="21"/>
  <c r="U37" i="21"/>
  <c r="V37" i="21"/>
  <c r="L51" i="21"/>
  <c r="AB51" i="21" s="1"/>
  <c r="AC51" i="21" s="1"/>
  <c r="AD51" i="21" s="1"/>
  <c r="S44" i="21"/>
  <c r="AS39" i="21"/>
  <c r="Q51" i="21"/>
  <c r="N22" i="21"/>
  <c r="AS30" i="21"/>
  <c r="AS25" i="21"/>
  <c r="V25" i="21"/>
  <c r="U25" i="21"/>
  <c r="N44" i="21"/>
  <c r="AT34" i="21"/>
  <c r="W37" i="21"/>
  <c r="Q34" i="21"/>
  <c r="P51" i="21"/>
  <c r="P22" i="21"/>
  <c r="Q22" i="21"/>
  <c r="AT41" i="21"/>
  <c r="Q29" i="21"/>
  <c r="N29" i="21"/>
  <c r="L22" i="21"/>
  <c r="AT18" i="21"/>
  <c r="Q48" i="21"/>
  <c r="P48" i="21"/>
  <c r="AS22" i="21"/>
  <c r="O48" i="21"/>
  <c r="L34" i="21"/>
  <c r="AB34" i="21" s="1"/>
  <c r="AC34" i="21" s="1"/>
  <c r="AD34" i="21" s="1"/>
  <c r="AT30" i="21"/>
  <c r="AT26" i="21"/>
  <c r="P29" i="21"/>
  <c r="R29" i="21"/>
  <c r="AS37" i="21"/>
  <c r="I21" i="21"/>
  <c r="L21" i="21" s="1"/>
  <c r="AS16" i="21"/>
  <c r="S48" i="21"/>
  <c r="AS44" i="21"/>
  <c r="AT49" i="21"/>
  <c r="R44" i="21"/>
  <c r="AT39" i="21"/>
  <c r="R34" i="21"/>
  <c r="AS33" i="21"/>
  <c r="AT29" i="21"/>
  <c r="AS17" i="21"/>
  <c r="O51" i="21"/>
  <c r="L30" i="21"/>
  <c r="AB30" i="21" s="1"/>
  <c r="AC30" i="21" s="1"/>
  <c r="AD30" i="21" s="1"/>
  <c r="AT24" i="21"/>
  <c r="R22" i="21"/>
  <c r="W21" i="21"/>
  <c r="U22" i="21"/>
  <c r="W22" i="21"/>
  <c r="AS21" i="21"/>
  <c r="N34" i="21"/>
  <c r="S34" i="21"/>
  <c r="S39" i="21"/>
  <c r="O39" i="21"/>
  <c r="P39" i="21"/>
  <c r="R39" i="21"/>
  <c r="L39" i="21"/>
  <c r="N39" i="21"/>
  <c r="Q39" i="21"/>
  <c r="AS49" i="21"/>
  <c r="AS45" i="21"/>
  <c r="AS43" i="21"/>
  <c r="W43" i="21"/>
  <c r="I43" i="21"/>
  <c r="L43" i="21" s="1"/>
  <c r="V43" i="21"/>
  <c r="AT43" i="21"/>
  <c r="U43" i="21"/>
  <c r="U40" i="21"/>
  <c r="V40" i="21"/>
  <c r="I40" i="21"/>
  <c r="L40" i="21" s="1"/>
  <c r="AT40" i="21"/>
  <c r="AS40" i="21"/>
  <c r="W40" i="21"/>
  <c r="AT38" i="21"/>
  <c r="Q36" i="21"/>
  <c r="L36" i="21"/>
  <c r="S36" i="21"/>
  <c r="N36" i="21"/>
  <c r="O36" i="21"/>
  <c r="P36" i="21"/>
  <c r="R36" i="21"/>
  <c r="V47" i="21"/>
  <c r="AS47" i="21"/>
  <c r="W47" i="21"/>
  <c r="I47" i="21"/>
  <c r="L47" i="21" s="1"/>
  <c r="U47" i="21"/>
  <c r="AT47" i="21"/>
  <c r="AT37" i="21"/>
  <c r="U35" i="21"/>
  <c r="V35" i="21"/>
  <c r="I35" i="21"/>
  <c r="L35" i="21" s="1"/>
  <c r="AS35" i="21"/>
  <c r="W35" i="21"/>
  <c r="AT35" i="21"/>
  <c r="AT44" i="21"/>
  <c r="L37" i="21"/>
  <c r="U19" i="21"/>
  <c r="AS19" i="21"/>
  <c r="V19" i="21"/>
  <c r="I19" i="21"/>
  <c r="L19" i="21" s="1"/>
  <c r="AT19" i="21"/>
  <c r="W19" i="21"/>
  <c r="Q20" i="21"/>
  <c r="L20" i="21"/>
  <c r="N20" i="21"/>
  <c r="O20" i="21"/>
  <c r="S20" i="21"/>
  <c r="R20" i="21"/>
  <c r="P20" i="21"/>
  <c r="AT16" i="21"/>
  <c r="P23" i="21"/>
  <c r="R23" i="21"/>
  <c r="N23" i="21"/>
  <c r="S23" i="21"/>
  <c r="Q23" i="21"/>
  <c r="O23" i="21"/>
  <c r="P19" i="21"/>
  <c r="O19" i="21"/>
  <c r="R19" i="21"/>
  <c r="Q19" i="21"/>
  <c r="S19" i="21"/>
  <c r="N19" i="21"/>
  <c r="P35" i="21"/>
  <c r="O35" i="21"/>
  <c r="Q35" i="21"/>
  <c r="N35" i="21"/>
  <c r="R35" i="21"/>
  <c r="S35" i="21"/>
  <c r="AS36" i="21"/>
  <c r="AT36" i="21"/>
  <c r="AS24" i="21"/>
  <c r="U46" i="21"/>
  <c r="V46" i="21"/>
  <c r="AS46" i="21"/>
  <c r="W46" i="21"/>
  <c r="AT46" i="21"/>
  <c r="I46" i="21"/>
  <c r="L46" i="21" s="1"/>
  <c r="AS48" i="21"/>
  <c r="U50" i="21"/>
  <c r="V50" i="21"/>
  <c r="AT50" i="21"/>
  <c r="I50" i="21"/>
  <c r="L50" i="21" s="1"/>
  <c r="W50" i="21"/>
  <c r="AS50" i="21"/>
  <c r="Q28" i="21"/>
  <c r="S28" i="21"/>
  <c r="N28" i="21"/>
  <c r="O28" i="21"/>
  <c r="R28" i="21"/>
  <c r="P28" i="21"/>
  <c r="AT17" i="21"/>
  <c r="U31" i="21"/>
  <c r="V31" i="21"/>
  <c r="AS31" i="21"/>
  <c r="W31" i="21"/>
  <c r="AT31" i="21"/>
  <c r="I31" i="21"/>
  <c r="L31" i="21" s="1"/>
  <c r="L29" i="21"/>
  <c r="AT51" i="21"/>
  <c r="Q24" i="21"/>
  <c r="L24" i="21"/>
  <c r="O24" i="21"/>
  <c r="P24" i="21"/>
  <c r="N24" i="21"/>
  <c r="S24" i="21"/>
  <c r="R24" i="21"/>
  <c r="L42" i="21"/>
  <c r="AT42" i="21"/>
  <c r="AS29" i="21"/>
  <c r="S49" i="21"/>
  <c r="O49" i="21"/>
  <c r="P49" i="21"/>
  <c r="Q49" i="21"/>
  <c r="R49" i="21"/>
  <c r="N49" i="21"/>
  <c r="L49" i="21"/>
  <c r="P40" i="21"/>
  <c r="Q40" i="21"/>
  <c r="R40" i="21"/>
  <c r="S40" i="21"/>
  <c r="N40" i="21"/>
  <c r="O40" i="21"/>
  <c r="L48" i="21"/>
  <c r="P27" i="21"/>
  <c r="Q27" i="21"/>
  <c r="R27" i="21"/>
  <c r="L27" i="21"/>
  <c r="N27" i="21"/>
  <c r="O27" i="21"/>
  <c r="S27" i="21"/>
  <c r="Q16" i="21"/>
  <c r="L16" i="21"/>
  <c r="S16" i="21"/>
  <c r="P16" i="21"/>
  <c r="O16" i="21"/>
  <c r="N16" i="21"/>
  <c r="R16" i="21"/>
  <c r="S45" i="21"/>
  <c r="O45" i="21"/>
  <c r="P45" i="21"/>
  <c r="L45" i="21"/>
  <c r="N45" i="21"/>
  <c r="Q45" i="21"/>
  <c r="R45" i="21"/>
  <c r="P46" i="21"/>
  <c r="Q46" i="21"/>
  <c r="S46" i="21"/>
  <c r="N46" i="21"/>
  <c r="R46" i="21"/>
  <c r="O46" i="21"/>
  <c r="AT45" i="21"/>
  <c r="L44" i="21"/>
  <c r="Q41" i="21"/>
  <c r="L41" i="21"/>
  <c r="R41" i="21"/>
  <c r="N41" i="21"/>
  <c r="S41" i="21"/>
  <c r="O41" i="21"/>
  <c r="P41" i="21"/>
  <c r="P50" i="21"/>
  <c r="Q50" i="21"/>
  <c r="O50" i="21"/>
  <c r="R50" i="21"/>
  <c r="N50" i="21"/>
  <c r="S50" i="21"/>
  <c r="Q47" i="21"/>
  <c r="R47" i="21"/>
  <c r="N47" i="21"/>
  <c r="O47" i="21"/>
  <c r="P47" i="21"/>
  <c r="S47" i="21"/>
  <c r="V28" i="21"/>
  <c r="U28" i="21"/>
  <c r="I28" i="21"/>
  <c r="L28" i="21" s="1"/>
  <c r="W28" i="21"/>
  <c r="AS28" i="21"/>
  <c r="AT28" i="21"/>
  <c r="V32" i="21"/>
  <c r="AS32" i="21"/>
  <c r="W32" i="21"/>
  <c r="I32" i="21"/>
  <c r="L32" i="21" s="1"/>
  <c r="U32" i="21"/>
  <c r="AT32" i="21"/>
  <c r="P31" i="21"/>
  <c r="Q31" i="21"/>
  <c r="N31" i="21"/>
  <c r="O31" i="21"/>
  <c r="R31" i="21"/>
  <c r="S31" i="21"/>
  <c r="U23" i="21"/>
  <c r="AT23" i="21"/>
  <c r="AS23" i="21"/>
  <c r="V23" i="21"/>
  <c r="I23" i="21"/>
  <c r="L23" i="21" s="1"/>
  <c r="W23" i="21"/>
  <c r="O37" i="2"/>
  <c r="O33" i="2"/>
  <c r="R7" i="6"/>
  <c r="AD26" i="21" l="1"/>
  <c r="AW26" i="21" s="1"/>
  <c r="AB22" i="21"/>
  <c r="AC22" i="21" s="1"/>
  <c r="AD22" i="21" s="1"/>
  <c r="AB38" i="21"/>
  <c r="AC38" i="21" s="1"/>
  <c r="AD38" i="21" s="1"/>
  <c r="AB23" i="21"/>
  <c r="AC23" i="21" s="1"/>
  <c r="AD23" i="21" s="1"/>
  <c r="AB35" i="21"/>
  <c r="AC35" i="21" s="1"/>
  <c r="AD35" i="21" s="1"/>
  <c r="AB28" i="21"/>
  <c r="AC28" i="21" s="1"/>
  <c r="AD28" i="21" s="1"/>
  <c r="AB46" i="21"/>
  <c r="AC46" i="21" s="1"/>
  <c r="AD46" i="21" s="1"/>
  <c r="AB31" i="21"/>
  <c r="AC31" i="21" s="1"/>
  <c r="AD31" i="21" s="1"/>
  <c r="AB48" i="21"/>
  <c r="AC48" i="21" s="1"/>
  <c r="AD48" i="21" s="1"/>
  <c r="AN34" i="21"/>
  <c r="AE34" i="21"/>
  <c r="AV34" i="21"/>
  <c r="AO34" i="21"/>
  <c r="AW34" i="21"/>
  <c r="AP34" i="21"/>
  <c r="AB24" i="21"/>
  <c r="AC24" i="21" s="1"/>
  <c r="AD24" i="21" s="1"/>
  <c r="AB19" i="21"/>
  <c r="AC19" i="21" s="1"/>
  <c r="AD19" i="21" s="1"/>
  <c r="AB21" i="21"/>
  <c r="AC21" i="21" s="1"/>
  <c r="AD21" i="21" s="1"/>
  <c r="AB37" i="21"/>
  <c r="AC37" i="21" s="1"/>
  <c r="AD37" i="21" s="1"/>
  <c r="AB36" i="21"/>
  <c r="AC36" i="21" s="1"/>
  <c r="AD36" i="21" s="1"/>
  <c r="AB47" i="21"/>
  <c r="AC47" i="21" s="1"/>
  <c r="AD47" i="21" s="1"/>
  <c r="AB45" i="21"/>
  <c r="AC45" i="21" s="1"/>
  <c r="AD45" i="21" s="1"/>
  <c r="AN30" i="21"/>
  <c r="AV30" i="21"/>
  <c r="AO30" i="21"/>
  <c r="AE30" i="21"/>
  <c r="AW30" i="21"/>
  <c r="AP30" i="21"/>
  <c r="AB32" i="21"/>
  <c r="AC32" i="21" s="1"/>
  <c r="AD32" i="21" s="1"/>
  <c r="AB16" i="21"/>
  <c r="AC16" i="21" s="1"/>
  <c r="AD16" i="21" s="1"/>
  <c r="AB40" i="21"/>
  <c r="AC40" i="21" s="1"/>
  <c r="AD40" i="21" s="1"/>
  <c r="AB42" i="21"/>
  <c r="AC42" i="21" s="1"/>
  <c r="AD42" i="21" s="1"/>
  <c r="AB44" i="21"/>
  <c r="AC44" i="21" s="1"/>
  <c r="AD44" i="21" s="1"/>
  <c r="AB49" i="21"/>
  <c r="AC49" i="21" s="1"/>
  <c r="AD49" i="21" s="1"/>
  <c r="AB20" i="21"/>
  <c r="AC20" i="21" s="1"/>
  <c r="AD20" i="21" s="1"/>
  <c r="AB50" i="21"/>
  <c r="AC50" i="21" s="1"/>
  <c r="AD50" i="21" s="1"/>
  <c r="AB41" i="21"/>
  <c r="AC41" i="21" s="1"/>
  <c r="AD41" i="21" s="1"/>
  <c r="AB27" i="21"/>
  <c r="AC27" i="21" s="1"/>
  <c r="AD27" i="21" s="1"/>
  <c r="AB29" i="21"/>
  <c r="AC29" i="21" s="1"/>
  <c r="AD29" i="21" s="1"/>
  <c r="AB17" i="21"/>
  <c r="AC17" i="21" s="1"/>
  <c r="AD17" i="21" s="1"/>
  <c r="AB43" i="21"/>
  <c r="AC43" i="21" s="1"/>
  <c r="AD43" i="21" s="1"/>
  <c r="AB39" i="21"/>
  <c r="AC39" i="21" s="1"/>
  <c r="AD39" i="21" s="1"/>
  <c r="AE25" i="21"/>
  <c r="AV25" i="21"/>
  <c r="AN25" i="21"/>
  <c r="AO25" i="21"/>
  <c r="AW25" i="21"/>
  <c r="AP25" i="21"/>
  <c r="AN18" i="21"/>
  <c r="AE18" i="21"/>
  <c r="AP18" i="21"/>
  <c r="AW18" i="21"/>
  <c r="AO18" i="21"/>
  <c r="AV18" i="21"/>
  <c r="AN33" i="21"/>
  <c r="AW33" i="21"/>
  <c r="AO33" i="21"/>
  <c r="AE33" i="21"/>
  <c r="AP33" i="21"/>
  <c r="AV33" i="21"/>
  <c r="AW51" i="21"/>
  <c r="AP51" i="21"/>
  <c r="AV51" i="21"/>
  <c r="AN51" i="21"/>
  <c r="AE51" i="21"/>
  <c r="AO51" i="21"/>
  <c r="N30" i="2"/>
  <c r="N29" i="2"/>
  <c r="O10" i="2"/>
  <c r="J4" i="2"/>
  <c r="J5" i="2"/>
  <c r="J6" i="2"/>
  <c r="J7" i="2"/>
  <c r="J8" i="2"/>
  <c r="J9" i="2"/>
  <c r="J10" i="2"/>
  <c r="J11" i="2"/>
  <c r="J12" i="2"/>
  <c r="J3" i="2"/>
  <c r="AP26" i="21" l="1"/>
  <c r="AV26" i="21"/>
  <c r="AE26" i="21"/>
  <c r="AN26" i="21"/>
  <c r="AO26" i="21"/>
  <c r="AO38" i="21"/>
  <c r="AE38" i="21"/>
  <c r="AP38" i="21"/>
  <c r="AV38" i="21"/>
  <c r="AN38" i="21"/>
  <c r="AW38" i="21"/>
  <c r="AW22" i="21"/>
  <c r="AP22" i="21"/>
  <c r="AO22" i="21"/>
  <c r="AV22" i="21"/>
  <c r="AN22" i="21"/>
  <c r="AE22" i="21"/>
  <c r="AN29" i="21"/>
  <c r="AP29" i="21"/>
  <c r="AV29" i="21"/>
  <c r="AO29" i="21"/>
  <c r="AE29" i="21"/>
  <c r="AW29" i="21"/>
  <c r="AW41" i="21"/>
  <c r="AP41" i="21"/>
  <c r="AN41" i="21"/>
  <c r="AO41" i="21"/>
  <c r="AE41" i="21"/>
  <c r="AV41" i="21"/>
  <c r="AP43" i="21"/>
  <c r="AE43" i="21"/>
  <c r="AW43" i="21"/>
  <c r="AN43" i="21"/>
  <c r="AV43" i="21"/>
  <c r="AO43" i="21"/>
  <c r="AV23" i="21"/>
  <c r="AO23" i="21"/>
  <c r="AE23" i="21"/>
  <c r="AW23" i="21"/>
  <c r="AP23" i="21"/>
  <c r="AN23" i="21"/>
  <c r="AW17" i="21"/>
  <c r="AO17" i="21"/>
  <c r="AV17" i="21"/>
  <c r="AN17" i="21"/>
  <c r="AE17" i="21"/>
  <c r="AP17" i="21"/>
  <c r="AW42" i="21"/>
  <c r="AP42" i="21"/>
  <c r="AV42" i="21"/>
  <c r="AN42" i="21"/>
  <c r="AO42" i="21"/>
  <c r="AE42" i="21"/>
  <c r="AN39" i="21"/>
  <c r="AV39" i="21"/>
  <c r="AO39" i="21"/>
  <c r="AE39" i="21"/>
  <c r="AW39" i="21"/>
  <c r="AP39" i="21"/>
  <c r="AW16" i="21"/>
  <c r="AP16" i="21"/>
  <c r="AV16" i="21"/>
  <c r="AN16" i="21"/>
  <c r="AO16" i="21"/>
  <c r="AE16" i="21"/>
  <c r="AV21" i="21"/>
  <c r="AN21" i="21"/>
  <c r="AE21" i="21"/>
  <c r="AP21" i="21"/>
  <c r="AW21" i="21"/>
  <c r="AO21" i="21"/>
  <c r="AV46" i="21"/>
  <c r="AO46" i="21"/>
  <c r="AE46" i="21"/>
  <c r="AW46" i="21"/>
  <c r="AP46" i="21"/>
  <c r="AN46" i="21"/>
  <c r="AV27" i="21"/>
  <c r="AO27" i="21"/>
  <c r="AE27" i="21"/>
  <c r="AN27" i="21"/>
  <c r="AW27" i="21"/>
  <c r="AP27" i="21"/>
  <c r="AV50" i="21"/>
  <c r="AO50" i="21"/>
  <c r="AE50" i="21"/>
  <c r="AW50" i="21"/>
  <c r="AP50" i="21"/>
  <c r="AN50" i="21"/>
  <c r="AN49" i="21"/>
  <c r="AV49" i="21"/>
  <c r="AO49" i="21"/>
  <c r="AE49" i="21"/>
  <c r="AW49" i="21"/>
  <c r="AP49" i="21"/>
  <c r="AN45" i="21"/>
  <c r="AV45" i="21"/>
  <c r="AO45" i="21"/>
  <c r="AE45" i="21"/>
  <c r="AP45" i="21"/>
  <c r="AW45" i="21"/>
  <c r="AW36" i="21"/>
  <c r="AP36" i="21"/>
  <c r="AV36" i="21"/>
  <c r="AN36" i="21"/>
  <c r="AO36" i="21"/>
  <c r="AE36" i="21"/>
  <c r="AW24" i="21"/>
  <c r="AP24" i="21"/>
  <c r="AO24" i="21"/>
  <c r="AV24" i="21"/>
  <c r="AN24" i="21"/>
  <c r="AE24" i="21"/>
  <c r="AN48" i="21"/>
  <c r="AW48" i="21"/>
  <c r="AO48" i="21"/>
  <c r="AE48" i="21"/>
  <c r="AP48" i="21"/>
  <c r="AV48" i="21"/>
  <c r="AV35" i="21"/>
  <c r="AO35" i="21"/>
  <c r="AE35" i="21"/>
  <c r="AP35" i="21"/>
  <c r="AN35" i="21"/>
  <c r="AW35" i="21"/>
  <c r="AW20" i="21"/>
  <c r="AP20" i="21"/>
  <c r="AV20" i="21"/>
  <c r="AN20" i="21"/>
  <c r="AO20" i="21"/>
  <c r="AE20" i="21"/>
  <c r="AN44" i="21"/>
  <c r="AE44" i="21"/>
  <c r="AV44" i="21"/>
  <c r="AO44" i="21"/>
  <c r="AP44" i="21"/>
  <c r="AW44" i="21"/>
  <c r="AV40" i="21"/>
  <c r="AO40" i="21"/>
  <c r="AE40" i="21"/>
  <c r="AW40" i="21"/>
  <c r="AP40" i="21"/>
  <c r="AN40" i="21"/>
  <c r="AW32" i="21"/>
  <c r="AP32" i="21"/>
  <c r="AO32" i="21"/>
  <c r="AE32" i="21"/>
  <c r="AV32" i="21"/>
  <c r="AN32" i="21"/>
  <c r="AW47" i="21"/>
  <c r="AP47" i="21"/>
  <c r="AO47" i="21"/>
  <c r="AE47" i="21"/>
  <c r="AV47" i="21"/>
  <c r="AN47" i="21"/>
  <c r="AE37" i="21"/>
  <c r="AV37" i="21"/>
  <c r="AN37" i="21"/>
  <c r="AO37" i="21"/>
  <c r="AP37" i="21"/>
  <c r="AW37" i="21"/>
  <c r="AV19" i="21"/>
  <c r="AO19" i="21"/>
  <c r="AE19" i="21"/>
  <c r="AP19" i="21"/>
  <c r="AW19" i="21"/>
  <c r="AN19" i="21"/>
  <c r="AV31" i="21"/>
  <c r="AO31" i="21"/>
  <c r="AE31" i="21"/>
  <c r="AW31" i="21"/>
  <c r="AP31" i="21"/>
  <c r="AN31" i="21"/>
  <c r="AW28" i="21"/>
  <c r="AP28" i="21"/>
  <c r="AV28" i="21"/>
  <c r="AN28" i="21"/>
  <c r="AO28" i="21"/>
  <c r="AE28" i="21"/>
  <c r="O18" i="6"/>
  <c r="O19" i="6"/>
  <c r="O20" i="6"/>
  <c r="O21" i="6"/>
  <c r="O22" i="6"/>
  <c r="O23" i="6"/>
  <c r="O24" i="6"/>
  <c r="O17" i="6"/>
  <c r="AG16" i="21" l="1"/>
  <c r="AH16" i="21"/>
  <c r="AJ16" i="21"/>
  <c r="S17" i="6"/>
  <c r="R17" i="6"/>
  <c r="S21" i="6"/>
  <c r="R21" i="6"/>
  <c r="S24" i="6"/>
  <c r="R24" i="6"/>
  <c r="S20" i="6"/>
  <c r="R20" i="6"/>
  <c r="S23" i="6"/>
  <c r="R23" i="6"/>
  <c r="S19" i="6"/>
  <c r="R19" i="6"/>
  <c r="S22" i="6"/>
  <c r="R22" i="6"/>
  <c r="S18" i="6"/>
  <c r="R18" i="6"/>
  <c r="R9" i="6"/>
  <c r="R10" i="6"/>
  <c r="R11" i="6"/>
  <c r="R8" i="6"/>
  <c r="AT15" i="19" l="1"/>
  <c r="AS15" i="19"/>
  <c r="P3" i="2" l="1"/>
  <c r="O3" i="2"/>
  <c r="N3" i="2"/>
  <c r="E15" i="19" l="1"/>
  <c r="O9" i="2" l="1"/>
  <c r="O8" i="2"/>
  <c r="O7" i="2"/>
  <c r="O25" i="2" l="1"/>
  <c r="H17" i="19"/>
  <c r="H18" i="19"/>
  <c r="H19" i="19"/>
  <c r="H20" i="19"/>
  <c r="H21" i="19"/>
  <c r="H22" i="19"/>
  <c r="H23" i="19"/>
  <c r="H24" i="19"/>
  <c r="H25" i="19"/>
  <c r="H26" i="19"/>
  <c r="H27" i="19"/>
  <c r="H28" i="19"/>
  <c r="H29" i="19"/>
  <c r="H30" i="19"/>
  <c r="H31" i="19"/>
  <c r="H32" i="19"/>
  <c r="H33" i="19"/>
  <c r="H16" i="19"/>
  <c r="Q15" i="2" l="1"/>
  <c r="R15" i="2" s="1"/>
  <c r="Q14" i="2"/>
  <c r="M14" i="2"/>
  <c r="N14" i="2" s="1"/>
  <c r="M15" i="2"/>
  <c r="N15" i="2" s="1"/>
  <c r="T15" i="2"/>
  <c r="U15" i="2" s="1"/>
  <c r="T14" i="2"/>
  <c r="U14" i="2" s="1"/>
  <c r="R14" i="2"/>
  <c r="N24" i="2" l="1"/>
  <c r="Z15" i="19" l="1"/>
  <c r="Z16" i="19"/>
  <c r="Z17" i="19"/>
  <c r="Z18" i="19"/>
  <c r="Z19" i="19"/>
  <c r="Z20" i="19"/>
  <c r="Z21" i="19"/>
  <c r="Z22" i="19"/>
  <c r="Z23" i="19"/>
  <c r="Z24" i="19"/>
  <c r="Z25" i="19"/>
  <c r="Z26" i="19"/>
  <c r="Z27" i="19"/>
  <c r="Z28" i="19"/>
  <c r="Z29" i="19"/>
  <c r="Z30" i="19"/>
  <c r="Z31" i="19"/>
  <c r="Z32" i="19"/>
  <c r="Z33" i="19"/>
  <c r="Z34" i="19"/>
  <c r="Z35" i="19"/>
  <c r="Z36" i="19"/>
  <c r="Z37" i="19"/>
  <c r="Z38" i="19"/>
  <c r="Z39" i="19"/>
  <c r="Z40" i="19"/>
  <c r="Z41" i="19"/>
  <c r="Z42" i="19"/>
  <c r="Z43" i="19"/>
  <c r="Z44" i="19"/>
  <c r="Z45" i="19"/>
  <c r="Z46" i="19"/>
  <c r="Z47" i="19"/>
  <c r="AA3" i="19" l="1"/>
  <c r="AV15" i="19"/>
  <c r="AW15" i="19"/>
  <c r="B15" i="19"/>
  <c r="C15" i="19"/>
  <c r="AA15" i="19" l="1"/>
  <c r="D15" i="19"/>
  <c r="L15" i="19"/>
  <c r="Z51" i="19"/>
  <c r="D51" i="19"/>
  <c r="Z50" i="19"/>
  <c r="Z49" i="19"/>
  <c r="Z48" i="19"/>
  <c r="D45" i="19"/>
  <c r="D34" i="19"/>
  <c r="D26" i="19"/>
  <c r="D20" i="19"/>
  <c r="AC14" i="19"/>
  <c r="AD3" i="19" s="1"/>
  <c r="H10" i="19"/>
  <c r="H9" i="19"/>
  <c r="J37" i="19" s="1"/>
  <c r="H8" i="19"/>
  <c r="H7" i="19"/>
  <c r="H6" i="19"/>
  <c r="H5" i="19"/>
  <c r="C16" i="19" l="1"/>
  <c r="D16" i="19"/>
  <c r="C24" i="19"/>
  <c r="E24" i="19" s="1"/>
  <c r="D24" i="19"/>
  <c r="C32" i="19"/>
  <c r="D32" i="19"/>
  <c r="C40" i="19"/>
  <c r="D40" i="19"/>
  <c r="C48" i="19"/>
  <c r="D48" i="19"/>
  <c r="C21" i="19"/>
  <c r="E21" i="19" s="1"/>
  <c r="D21" i="19"/>
  <c r="C29" i="19"/>
  <c r="E29" i="19" s="1"/>
  <c r="D29" i="19"/>
  <c r="C37" i="19"/>
  <c r="D37" i="19"/>
  <c r="I45" i="19"/>
  <c r="C18" i="19"/>
  <c r="D18" i="19"/>
  <c r="I26" i="19"/>
  <c r="I34" i="19"/>
  <c r="C38" i="19"/>
  <c r="D38" i="19"/>
  <c r="C42" i="19"/>
  <c r="D42" i="19"/>
  <c r="C46" i="19"/>
  <c r="D46" i="19"/>
  <c r="C49" i="19"/>
  <c r="E49" i="19" s="1"/>
  <c r="D49" i="19"/>
  <c r="I51" i="19"/>
  <c r="I20" i="19"/>
  <c r="C28" i="19"/>
  <c r="E28" i="19" s="1"/>
  <c r="D28" i="19"/>
  <c r="C36" i="19"/>
  <c r="E36" i="19" s="1"/>
  <c r="D36" i="19"/>
  <c r="C44" i="19"/>
  <c r="D44" i="19"/>
  <c r="C50" i="19"/>
  <c r="D50" i="19"/>
  <c r="C17" i="19"/>
  <c r="D17" i="19"/>
  <c r="C25" i="19"/>
  <c r="D25" i="19"/>
  <c r="C33" i="19"/>
  <c r="E33" i="19" s="1"/>
  <c r="D33" i="19"/>
  <c r="C41" i="19"/>
  <c r="D41" i="19"/>
  <c r="C22" i="19"/>
  <c r="E22" i="19" s="1"/>
  <c r="D22" i="19"/>
  <c r="C30" i="19"/>
  <c r="E30" i="19" s="1"/>
  <c r="D30" i="19"/>
  <c r="C19" i="19"/>
  <c r="D19" i="19"/>
  <c r="C23" i="19"/>
  <c r="D23" i="19"/>
  <c r="C27" i="19"/>
  <c r="D27" i="19"/>
  <c r="C31" i="19"/>
  <c r="D31" i="19"/>
  <c r="C35" i="19"/>
  <c r="D35" i="19"/>
  <c r="C39" i="19"/>
  <c r="D39" i="19"/>
  <c r="C43" i="19"/>
  <c r="D43" i="19"/>
  <c r="C47" i="19"/>
  <c r="D47" i="19"/>
  <c r="C51" i="19"/>
  <c r="C20" i="19"/>
  <c r="C45" i="19"/>
  <c r="C26" i="19"/>
  <c r="C34" i="19"/>
  <c r="AA17" i="19"/>
  <c r="AA19" i="19"/>
  <c r="AA21" i="19"/>
  <c r="AA23" i="19"/>
  <c r="AA25" i="19"/>
  <c r="AA27" i="19"/>
  <c r="AA29" i="19"/>
  <c r="AA31" i="19"/>
  <c r="AA33" i="19"/>
  <c r="AA35" i="19"/>
  <c r="AA37" i="19"/>
  <c r="AA39" i="19"/>
  <c r="AA41" i="19"/>
  <c r="AA43" i="19"/>
  <c r="AA45" i="19"/>
  <c r="AA47" i="19"/>
  <c r="AA49" i="19"/>
  <c r="AA51" i="19"/>
  <c r="AA16" i="19"/>
  <c r="AA18" i="19"/>
  <c r="AA20" i="19"/>
  <c r="AA22" i="19"/>
  <c r="AA24" i="19"/>
  <c r="AA26" i="19"/>
  <c r="AA28" i="19"/>
  <c r="AA30" i="19"/>
  <c r="AA32" i="19"/>
  <c r="AA34" i="19"/>
  <c r="AA36" i="19"/>
  <c r="AA38" i="19"/>
  <c r="AA40" i="19"/>
  <c r="AA42" i="19"/>
  <c r="AA44" i="19"/>
  <c r="AA46" i="19"/>
  <c r="AA48" i="19"/>
  <c r="AA50" i="19"/>
  <c r="J17" i="19"/>
  <c r="J29" i="19"/>
  <c r="F25" i="19"/>
  <c r="F51" i="19"/>
  <c r="F31" i="19"/>
  <c r="J31" i="19"/>
  <c r="J41" i="19"/>
  <c r="J46" i="19"/>
  <c r="J24" i="19"/>
  <c r="J33" i="19"/>
  <c r="J50" i="19"/>
  <c r="J20" i="19"/>
  <c r="J23" i="19"/>
  <c r="J27" i="19"/>
  <c r="J35" i="19"/>
  <c r="F16" i="19"/>
  <c r="F38" i="19"/>
  <c r="F40" i="19"/>
  <c r="F43" i="19"/>
  <c r="F50" i="19"/>
  <c r="F18" i="19"/>
  <c r="F22" i="19"/>
  <c r="F32" i="19"/>
  <c r="F37" i="19"/>
  <c r="F39" i="19"/>
  <c r="F42" i="19"/>
  <c r="F44" i="19"/>
  <c r="F47" i="19"/>
  <c r="F20" i="19"/>
  <c r="F29" i="19"/>
  <c r="F24" i="19"/>
  <c r="F28" i="19"/>
  <c r="F33" i="19"/>
  <c r="G51" i="19"/>
  <c r="G47" i="19"/>
  <c r="G38" i="19"/>
  <c r="G26" i="19"/>
  <c r="G49" i="19"/>
  <c r="G45" i="19"/>
  <c r="G36" i="19"/>
  <c r="G30" i="19"/>
  <c r="K48" i="19"/>
  <c r="K50" i="19"/>
  <c r="K46" i="19"/>
  <c r="K42" i="19"/>
  <c r="K47" i="19"/>
  <c r="K45" i="19"/>
  <c r="K41" i="19"/>
  <c r="K37" i="19"/>
  <c r="K33" i="19"/>
  <c r="K51" i="19"/>
  <c r="K39" i="19"/>
  <c r="K35" i="19"/>
  <c r="K31" i="19"/>
  <c r="K27" i="19"/>
  <c r="K23" i="19"/>
  <c r="K19" i="19"/>
  <c r="K49" i="19"/>
  <c r="K34" i="19"/>
  <c r="K32" i="19"/>
  <c r="K25" i="19"/>
  <c r="K22" i="19"/>
  <c r="K17" i="19"/>
  <c r="K20" i="19"/>
  <c r="K44" i="19"/>
  <c r="K43" i="19"/>
  <c r="K40" i="19"/>
  <c r="K29" i="19"/>
  <c r="K26" i="19"/>
  <c r="K16" i="19"/>
  <c r="G21" i="19"/>
  <c r="G22" i="19"/>
  <c r="G23" i="19"/>
  <c r="F23" i="19"/>
  <c r="G32" i="19"/>
  <c r="G19" i="19"/>
  <c r="G20" i="19"/>
  <c r="K21" i="19"/>
  <c r="K24" i="19"/>
  <c r="G28" i="19"/>
  <c r="K30" i="19"/>
  <c r="G34" i="19"/>
  <c r="K38" i="19"/>
  <c r="G46" i="19"/>
  <c r="F46" i="19"/>
  <c r="G16" i="19"/>
  <c r="G18" i="19"/>
  <c r="F19" i="19"/>
  <c r="K28" i="19"/>
  <c r="G35" i="19"/>
  <c r="F35" i="19"/>
  <c r="G40" i="19"/>
  <c r="G41" i="19"/>
  <c r="F41" i="19"/>
  <c r="G17" i="19"/>
  <c r="K18" i="19"/>
  <c r="F21" i="19"/>
  <c r="G25" i="19"/>
  <c r="G29" i="19"/>
  <c r="K36" i="19"/>
  <c r="G24" i="19"/>
  <c r="J25" i="19"/>
  <c r="F27" i="19"/>
  <c r="F30" i="19"/>
  <c r="G31" i="19"/>
  <c r="J32" i="19"/>
  <c r="G33" i="19"/>
  <c r="F34" i="19"/>
  <c r="G37" i="19"/>
  <c r="G43" i="19"/>
  <c r="G44" i="19"/>
  <c r="F45" i="19"/>
  <c r="F17" i="19"/>
  <c r="F48" i="19"/>
  <c r="J51" i="19"/>
  <c r="J47" i="19"/>
  <c r="J49" i="19"/>
  <c r="J45" i="19"/>
  <c r="J44" i="19"/>
  <c r="J42" i="19"/>
  <c r="J40" i="19"/>
  <c r="J36" i="19"/>
  <c r="J48" i="19"/>
  <c r="J43" i="19"/>
  <c r="J38" i="19"/>
  <c r="J34" i="19"/>
  <c r="J30" i="19"/>
  <c r="J26" i="19"/>
  <c r="J22" i="19"/>
  <c r="J18" i="19"/>
  <c r="J16" i="19"/>
  <c r="J19" i="19"/>
  <c r="J21" i="19"/>
  <c r="F26" i="19"/>
  <c r="G27" i="19"/>
  <c r="J28" i="19"/>
  <c r="F36" i="19"/>
  <c r="G39" i="19"/>
  <c r="J39" i="19"/>
  <c r="G50" i="19"/>
  <c r="G42" i="19"/>
  <c r="G48" i="19"/>
  <c r="F49" i="19"/>
  <c r="N25" i="2"/>
  <c r="H4" i="2"/>
  <c r="H5" i="2"/>
  <c r="H6" i="2"/>
  <c r="H7" i="2"/>
  <c r="H8" i="2"/>
  <c r="H9" i="2"/>
  <c r="H10" i="2"/>
  <c r="H11" i="2"/>
  <c r="H12" i="2"/>
  <c r="H3" i="2"/>
  <c r="F5" i="2"/>
  <c r="F6" i="2"/>
  <c r="F7" i="2"/>
  <c r="F8" i="2"/>
  <c r="F9" i="2"/>
  <c r="F10" i="2"/>
  <c r="F11" i="2"/>
  <c r="F12" i="2"/>
  <c r="F4" i="2"/>
  <c r="G5" i="2"/>
  <c r="G6" i="2"/>
  <c r="G7" i="2"/>
  <c r="G8" i="2"/>
  <c r="G9" i="2"/>
  <c r="G10" i="2"/>
  <c r="G11" i="2"/>
  <c r="G12" i="2"/>
  <c r="G4" i="2"/>
  <c r="E5" i="2"/>
  <c r="E6" i="2"/>
  <c r="E7" i="2"/>
  <c r="E8" i="2"/>
  <c r="E9" i="2"/>
  <c r="E10" i="2"/>
  <c r="E11" i="2"/>
  <c r="E12" i="2"/>
  <c r="E4" i="2"/>
  <c r="M15" i="6"/>
  <c r="M16" i="6"/>
  <c r="M17" i="6"/>
  <c r="M18" i="6"/>
  <c r="M19" i="6"/>
  <c r="M20" i="6"/>
  <c r="M21" i="6"/>
  <c r="M22" i="6"/>
  <c r="M14" i="6"/>
  <c r="L16" i="6"/>
  <c r="L17" i="6"/>
  <c r="L18" i="6"/>
  <c r="L19" i="6"/>
  <c r="L20" i="6"/>
  <c r="L21" i="6"/>
  <c r="L22" i="6"/>
  <c r="L15" i="6"/>
  <c r="D3" i="2"/>
  <c r="C4" i="2"/>
  <c r="D4" i="2"/>
  <c r="B4" i="2"/>
  <c r="B5" i="2"/>
  <c r="B6" i="2"/>
  <c r="B7" i="2"/>
  <c r="B8" i="2"/>
  <c r="B9" i="2"/>
  <c r="B10" i="2"/>
  <c r="B11" i="2"/>
  <c r="B12" i="2"/>
  <c r="B22" i="6"/>
  <c r="B23" i="6"/>
  <c r="B24" i="6"/>
  <c r="B25" i="6"/>
  <c r="B26" i="6"/>
  <c r="B27" i="6"/>
  <c r="B28" i="6"/>
  <c r="B29" i="6"/>
  <c r="B30" i="6"/>
  <c r="B31" i="6"/>
  <c r="B32" i="6"/>
  <c r="B33" i="6"/>
  <c r="B34" i="6"/>
  <c r="B15" i="6"/>
  <c r="B16" i="6"/>
  <c r="B17" i="6"/>
  <c r="B18" i="6"/>
  <c r="B19" i="6"/>
  <c r="B20" i="6"/>
  <c r="B14" i="6"/>
  <c r="B12" i="6"/>
  <c r="C5" i="2"/>
  <c r="D5" i="2"/>
  <c r="C6" i="2"/>
  <c r="C7" i="2"/>
  <c r="D6" i="2"/>
  <c r="C8" i="2"/>
  <c r="D7" i="2"/>
  <c r="D8" i="2"/>
  <c r="C9" i="2"/>
  <c r="C10" i="2"/>
  <c r="D9" i="2"/>
  <c r="C11" i="2"/>
  <c r="D10" i="2"/>
  <c r="C12" i="2"/>
  <c r="D12" i="2"/>
  <c r="D11" i="2"/>
  <c r="AS45" i="19" l="1"/>
  <c r="AS34" i="19"/>
  <c r="AS26" i="19"/>
  <c r="AT20" i="19"/>
  <c r="AS51" i="19"/>
  <c r="AT34" i="19"/>
  <c r="AS20" i="19"/>
  <c r="AT45" i="19"/>
  <c r="AS43" i="19"/>
  <c r="AT43" i="19"/>
  <c r="AS35" i="19"/>
  <c r="AT35" i="19"/>
  <c r="AS27" i="19"/>
  <c r="AT27" i="19"/>
  <c r="AS19" i="19"/>
  <c r="AT19" i="19"/>
  <c r="AS22" i="19"/>
  <c r="AT22" i="19"/>
  <c r="AS33" i="19"/>
  <c r="AT33" i="19"/>
  <c r="AS17" i="19"/>
  <c r="AT17" i="19"/>
  <c r="AS44" i="19"/>
  <c r="AT44" i="19"/>
  <c r="AS28" i="19"/>
  <c r="AT28" i="19"/>
  <c r="AS49" i="19"/>
  <c r="AT49" i="19"/>
  <c r="AS42" i="19"/>
  <c r="AT42" i="19"/>
  <c r="AS48" i="19"/>
  <c r="AT48" i="19"/>
  <c r="AS32" i="19"/>
  <c r="AT32" i="19"/>
  <c r="AT16" i="19"/>
  <c r="AS16" i="19"/>
  <c r="AS37" i="19"/>
  <c r="AT37" i="19"/>
  <c r="AS21" i="19"/>
  <c r="AT21" i="19"/>
  <c r="AS47" i="19"/>
  <c r="AT47" i="19"/>
  <c r="AS39" i="19"/>
  <c r="AT39" i="19"/>
  <c r="AS31" i="19"/>
  <c r="AT31" i="19"/>
  <c r="AS23" i="19"/>
  <c r="AT23" i="19"/>
  <c r="AS30" i="19"/>
  <c r="AT30" i="19"/>
  <c r="AS41" i="19"/>
  <c r="AT41" i="19"/>
  <c r="AS25" i="19"/>
  <c r="AT25" i="19"/>
  <c r="AS50" i="19"/>
  <c r="AT50" i="19"/>
  <c r="AS36" i="19"/>
  <c r="AT36" i="19"/>
  <c r="AS46" i="19"/>
  <c r="AT46" i="19"/>
  <c r="AS38" i="19"/>
  <c r="AT38" i="19"/>
  <c r="AS18" i="19"/>
  <c r="AT18" i="19"/>
  <c r="AS40" i="19"/>
  <c r="AT40" i="19"/>
  <c r="AS24" i="19"/>
  <c r="AT24" i="19"/>
  <c r="AT51" i="19"/>
  <c r="AT26" i="19"/>
  <c r="AS29" i="19"/>
  <c r="AT29" i="19"/>
  <c r="I49" i="19"/>
  <c r="I42" i="19"/>
  <c r="I40" i="19"/>
  <c r="I24" i="19"/>
  <c r="I47" i="19"/>
  <c r="I39" i="19"/>
  <c r="I31" i="19"/>
  <c r="I23" i="19"/>
  <c r="I30" i="19"/>
  <c r="I41" i="19"/>
  <c r="I25" i="19"/>
  <c r="I44" i="19"/>
  <c r="I28" i="19"/>
  <c r="L28" i="19" s="1"/>
  <c r="I37" i="19"/>
  <c r="I21" i="19"/>
  <c r="I46" i="19"/>
  <c r="I38" i="19"/>
  <c r="I18" i="19"/>
  <c r="I48" i="19"/>
  <c r="I32" i="19"/>
  <c r="I16" i="19"/>
  <c r="I43" i="19"/>
  <c r="I35" i="19"/>
  <c r="I27" i="19"/>
  <c r="I19" i="19"/>
  <c r="I22" i="19"/>
  <c r="L22" i="19" s="1"/>
  <c r="I33" i="19"/>
  <c r="L33" i="19" s="1"/>
  <c r="I17" i="19"/>
  <c r="I50" i="19"/>
  <c r="I36" i="19"/>
  <c r="I29" i="19"/>
  <c r="H36" i="19"/>
  <c r="H40" i="19"/>
  <c r="H44" i="19"/>
  <c r="H48" i="19"/>
  <c r="H37" i="19"/>
  <c r="H41" i="19"/>
  <c r="H45" i="19"/>
  <c r="H49" i="19"/>
  <c r="H34" i="19"/>
  <c r="H38" i="19"/>
  <c r="H42" i="19"/>
  <c r="H46" i="19"/>
  <c r="H50" i="19"/>
  <c r="H35" i="19"/>
  <c r="H39" i="19"/>
  <c r="H43" i="19"/>
  <c r="H47" i="19"/>
  <c r="H51" i="19"/>
  <c r="E26" i="19"/>
  <c r="L26" i="19" s="1"/>
  <c r="V34" i="19"/>
  <c r="E45" i="19"/>
  <c r="U20" i="19"/>
  <c r="E20" i="19"/>
  <c r="L20" i="19" s="1"/>
  <c r="E34" i="19"/>
  <c r="V45" i="19"/>
  <c r="V26" i="19"/>
  <c r="W49" i="19"/>
  <c r="U49" i="19"/>
  <c r="V49" i="19"/>
  <c r="U33" i="19"/>
  <c r="W33" i="19"/>
  <c r="V33" i="19"/>
  <c r="V36" i="19"/>
  <c r="W36" i="19"/>
  <c r="U36" i="19"/>
  <c r="V30" i="19"/>
  <c r="U30" i="19"/>
  <c r="W30" i="19"/>
  <c r="V40" i="19"/>
  <c r="W40" i="19"/>
  <c r="U40" i="19"/>
  <c r="V28" i="19"/>
  <c r="W28" i="19"/>
  <c r="U28" i="19"/>
  <c r="U51" i="19"/>
  <c r="V51" i="19"/>
  <c r="W51" i="19"/>
  <c r="U21" i="19"/>
  <c r="W21" i="19"/>
  <c r="V21" i="19"/>
  <c r="U29" i="19"/>
  <c r="W29" i="19"/>
  <c r="V29" i="19"/>
  <c r="V24" i="19"/>
  <c r="W24" i="19"/>
  <c r="U24" i="19"/>
  <c r="V44" i="19"/>
  <c r="W44" i="19"/>
  <c r="U44" i="19"/>
  <c r="R28" i="19"/>
  <c r="O28" i="19"/>
  <c r="S28" i="19"/>
  <c r="Q28" i="19"/>
  <c r="P28" i="19"/>
  <c r="N28" i="19"/>
  <c r="R24" i="19"/>
  <c r="O24" i="19"/>
  <c r="S24" i="19"/>
  <c r="N24" i="19"/>
  <c r="P24" i="19"/>
  <c r="Q24" i="19"/>
  <c r="P30" i="19"/>
  <c r="O30" i="19"/>
  <c r="Q30" i="19"/>
  <c r="R30" i="19"/>
  <c r="S30" i="19"/>
  <c r="N30" i="19"/>
  <c r="Q49" i="19"/>
  <c r="N49" i="19"/>
  <c r="P49" i="19"/>
  <c r="R49" i="19"/>
  <c r="S49" i="19"/>
  <c r="O49" i="19"/>
  <c r="P22" i="19"/>
  <c r="Q22" i="19"/>
  <c r="O22" i="19"/>
  <c r="R22" i="19"/>
  <c r="S22" i="19"/>
  <c r="N22" i="19"/>
  <c r="R36" i="19"/>
  <c r="Q36" i="19"/>
  <c r="N36" i="19"/>
  <c r="S36" i="19"/>
  <c r="O36" i="19"/>
  <c r="P36" i="19"/>
  <c r="Q33" i="19"/>
  <c r="N33" i="19"/>
  <c r="P33" i="19"/>
  <c r="R33" i="19"/>
  <c r="O33" i="19"/>
  <c r="S33" i="19"/>
  <c r="Q21" i="19"/>
  <c r="N21" i="19"/>
  <c r="R21" i="19"/>
  <c r="O21" i="19"/>
  <c r="P21" i="19"/>
  <c r="S21" i="19"/>
  <c r="Q29" i="19"/>
  <c r="N29" i="19"/>
  <c r="R29" i="19"/>
  <c r="O29" i="19"/>
  <c r="P29" i="19"/>
  <c r="S29" i="19"/>
  <c r="E44" i="19"/>
  <c r="E16" i="19"/>
  <c r="E38" i="19"/>
  <c r="E51" i="19"/>
  <c r="E40" i="19"/>
  <c r="E43" i="19"/>
  <c r="E47" i="19"/>
  <c r="E18" i="19"/>
  <c r="E27" i="19"/>
  <c r="E42" i="19"/>
  <c r="E50" i="19"/>
  <c r="E41" i="19"/>
  <c r="E46" i="19"/>
  <c r="E17" i="19"/>
  <c r="E31" i="19"/>
  <c r="E35" i="19"/>
  <c r="E25" i="19"/>
  <c r="E48" i="19"/>
  <c r="E39" i="19"/>
  <c r="E37" i="19"/>
  <c r="E32" i="19"/>
  <c r="E19" i="19"/>
  <c r="E23" i="19"/>
  <c r="L45" i="19" l="1"/>
  <c r="L19" i="19"/>
  <c r="L16" i="19"/>
  <c r="L44" i="19"/>
  <c r="L51" i="19"/>
  <c r="L46" i="19"/>
  <c r="L47" i="19"/>
  <c r="L25" i="19"/>
  <c r="L38" i="19"/>
  <c r="L48" i="19"/>
  <c r="L31" i="19"/>
  <c r="L40" i="19"/>
  <c r="L23" i="19"/>
  <c r="L34" i="19"/>
  <c r="L36" i="19"/>
  <c r="L50" i="19"/>
  <c r="L41" i="19"/>
  <c r="L32" i="19"/>
  <c r="L39" i="19"/>
  <c r="L35" i="19"/>
  <c r="L27" i="19"/>
  <c r="L49" i="19"/>
  <c r="L17" i="19"/>
  <c r="L42" i="19"/>
  <c r="L18" i="19"/>
  <c r="L43" i="19"/>
  <c r="L37" i="19"/>
  <c r="L30" i="19"/>
  <c r="L29" i="19"/>
  <c r="L21" i="19"/>
  <c r="L24" i="19"/>
  <c r="P34" i="19"/>
  <c r="Q20" i="19"/>
  <c r="R45" i="19"/>
  <c r="P26" i="19"/>
  <c r="O34" i="19"/>
  <c r="Q45" i="19"/>
  <c r="Q26" i="19"/>
  <c r="N20" i="19"/>
  <c r="S26" i="19"/>
  <c r="W20" i="19"/>
  <c r="O45" i="19"/>
  <c r="R26" i="19"/>
  <c r="W34" i="19"/>
  <c r="U45" i="19"/>
  <c r="V20" i="19"/>
  <c r="S45" i="19"/>
  <c r="U34" i="19"/>
  <c r="N45" i="19"/>
  <c r="N26" i="19"/>
  <c r="S20" i="19"/>
  <c r="R20" i="19"/>
  <c r="P45" i="19"/>
  <c r="O26" i="19"/>
  <c r="Q34" i="19"/>
  <c r="S34" i="19"/>
  <c r="R34" i="19"/>
  <c r="P20" i="19"/>
  <c r="O20" i="19"/>
  <c r="N34" i="19"/>
  <c r="W45" i="19"/>
  <c r="W26" i="19"/>
  <c r="U26" i="19"/>
  <c r="W23" i="19"/>
  <c r="U23" i="19"/>
  <c r="V23" i="19"/>
  <c r="W39" i="19"/>
  <c r="U39" i="19"/>
  <c r="V39" i="19"/>
  <c r="V18" i="19"/>
  <c r="U18" i="19"/>
  <c r="W18" i="19"/>
  <c r="W43" i="19"/>
  <c r="U43" i="19"/>
  <c r="V43" i="19"/>
  <c r="U17" i="19"/>
  <c r="W17" i="19"/>
  <c r="V17" i="19"/>
  <c r="V32" i="19"/>
  <c r="W32" i="19"/>
  <c r="U32" i="19"/>
  <c r="W35" i="19"/>
  <c r="U35" i="19"/>
  <c r="V35" i="19"/>
  <c r="W31" i="19"/>
  <c r="U31" i="19"/>
  <c r="V31" i="19"/>
  <c r="U46" i="19"/>
  <c r="V46" i="19"/>
  <c r="W46" i="19"/>
  <c r="W19" i="19"/>
  <c r="U19" i="19"/>
  <c r="V19" i="19"/>
  <c r="U37" i="19"/>
  <c r="W37" i="19"/>
  <c r="V37" i="19"/>
  <c r="V48" i="19"/>
  <c r="W48" i="19"/>
  <c r="U48" i="19"/>
  <c r="U25" i="19"/>
  <c r="W25" i="19"/>
  <c r="V25" i="19"/>
  <c r="U41" i="19"/>
  <c r="W41" i="19"/>
  <c r="V41" i="19"/>
  <c r="V50" i="19"/>
  <c r="U50" i="19"/>
  <c r="W50" i="19"/>
  <c r="U42" i="19"/>
  <c r="V42" i="19"/>
  <c r="W42" i="19"/>
  <c r="W27" i="19"/>
  <c r="U27" i="19"/>
  <c r="V27" i="19"/>
  <c r="V22" i="19"/>
  <c r="U22" i="19"/>
  <c r="W22" i="19"/>
  <c r="U47" i="19"/>
  <c r="V47" i="19"/>
  <c r="W47" i="19"/>
  <c r="V38" i="19"/>
  <c r="U38" i="19"/>
  <c r="W38" i="19"/>
  <c r="W16" i="19"/>
  <c r="V16" i="19"/>
  <c r="U16" i="19"/>
  <c r="Q37" i="19"/>
  <c r="N37" i="19"/>
  <c r="R37" i="19"/>
  <c r="S37" i="19"/>
  <c r="O37" i="19"/>
  <c r="P37" i="19"/>
  <c r="R48" i="19"/>
  <c r="P48" i="19"/>
  <c r="Q48" i="19"/>
  <c r="N48" i="19"/>
  <c r="O48" i="19"/>
  <c r="S48" i="19"/>
  <c r="Q25" i="19"/>
  <c r="N25" i="19"/>
  <c r="R25" i="19"/>
  <c r="P25" i="19"/>
  <c r="S25" i="19"/>
  <c r="O25" i="19"/>
  <c r="Q41" i="19"/>
  <c r="N41" i="19"/>
  <c r="S41" i="19"/>
  <c r="O41" i="19"/>
  <c r="P41" i="19"/>
  <c r="R41" i="19"/>
  <c r="P50" i="19"/>
  <c r="Q50" i="19"/>
  <c r="R50" i="19"/>
  <c r="O50" i="19"/>
  <c r="N50" i="19"/>
  <c r="S50" i="19"/>
  <c r="P42" i="19"/>
  <c r="S42" i="19"/>
  <c r="N42" i="19"/>
  <c r="O42" i="19"/>
  <c r="Q42" i="19"/>
  <c r="R42" i="19"/>
  <c r="O27" i="19"/>
  <c r="S27" i="19"/>
  <c r="P27" i="19"/>
  <c r="Q27" i="19"/>
  <c r="R27" i="19"/>
  <c r="N27" i="19"/>
  <c r="P18" i="19"/>
  <c r="Q18" i="19"/>
  <c r="S18" i="19"/>
  <c r="O18" i="19"/>
  <c r="N18" i="19"/>
  <c r="R18" i="19"/>
  <c r="R40" i="19"/>
  <c r="S40" i="19"/>
  <c r="O40" i="19"/>
  <c r="N40" i="19"/>
  <c r="P40" i="19"/>
  <c r="Q40" i="19"/>
  <c r="R32" i="19"/>
  <c r="P32" i="19"/>
  <c r="Q32" i="19"/>
  <c r="S32" i="19"/>
  <c r="O32" i="19"/>
  <c r="N32" i="19"/>
  <c r="O39" i="19"/>
  <c r="S39" i="19"/>
  <c r="R39" i="19"/>
  <c r="P39" i="19"/>
  <c r="Q39" i="19"/>
  <c r="N39" i="19"/>
  <c r="O47" i="19"/>
  <c r="S47" i="19"/>
  <c r="P47" i="19"/>
  <c r="N47" i="19"/>
  <c r="Q47" i="19"/>
  <c r="R47" i="19"/>
  <c r="O43" i="19"/>
  <c r="S43" i="19"/>
  <c r="P43" i="19"/>
  <c r="Q43" i="19"/>
  <c r="R43" i="19"/>
  <c r="N43" i="19"/>
  <c r="O51" i="19"/>
  <c r="S51" i="19"/>
  <c r="Q51" i="19"/>
  <c r="R51" i="19"/>
  <c r="N51" i="19"/>
  <c r="P51" i="19"/>
  <c r="O23" i="19"/>
  <c r="S23" i="19"/>
  <c r="P23" i="19"/>
  <c r="R23" i="19"/>
  <c r="Q23" i="19"/>
  <c r="N23" i="19"/>
  <c r="Q17" i="19"/>
  <c r="N17" i="19"/>
  <c r="R17" i="19"/>
  <c r="P17" i="19"/>
  <c r="S17" i="19"/>
  <c r="O17" i="19"/>
  <c r="P38" i="19"/>
  <c r="R38" i="19"/>
  <c r="S38" i="19"/>
  <c r="O38" i="19"/>
  <c r="N38" i="19"/>
  <c r="Q38" i="19"/>
  <c r="P46" i="19"/>
  <c r="O46" i="19"/>
  <c r="Q46" i="19"/>
  <c r="R46" i="19"/>
  <c r="S46" i="19"/>
  <c r="N46" i="19"/>
  <c r="S16" i="19"/>
  <c r="Q16" i="19"/>
  <c r="N16" i="19"/>
  <c r="R16" i="19"/>
  <c r="P16" i="19"/>
  <c r="O16" i="19"/>
  <c r="O19" i="19"/>
  <c r="S19" i="19"/>
  <c r="P19" i="19"/>
  <c r="N19" i="19"/>
  <c r="Q19" i="19"/>
  <c r="R19" i="19"/>
  <c r="O31" i="19"/>
  <c r="S31" i="19"/>
  <c r="P31" i="19"/>
  <c r="N31" i="19"/>
  <c r="Q31" i="19"/>
  <c r="R31" i="19"/>
  <c r="O35" i="19"/>
  <c r="S35" i="19"/>
  <c r="Q35" i="19"/>
  <c r="R35" i="19"/>
  <c r="P35" i="19"/>
  <c r="N35" i="19"/>
  <c r="R44" i="19"/>
  <c r="O44" i="19"/>
  <c r="P44" i="19"/>
  <c r="Q44" i="19"/>
  <c r="N44" i="19"/>
  <c r="S44" i="19"/>
  <c r="AB28" i="19"/>
  <c r="AB33" i="19"/>
  <c r="AB36" i="19" l="1"/>
  <c r="AC36" i="19" s="1"/>
  <c r="AB29" i="19"/>
  <c r="AC29" i="19" s="1"/>
  <c r="AB49" i="19"/>
  <c r="AC49" i="19" s="1"/>
  <c r="AB24" i="19"/>
  <c r="AC24" i="19" s="1"/>
  <c r="AB21" i="19"/>
  <c r="AC21" i="19" s="1"/>
  <c r="AB30" i="19"/>
  <c r="AC30" i="19" s="1"/>
  <c r="AC33" i="19"/>
  <c r="AC28" i="19"/>
  <c r="AB32" i="19"/>
  <c r="AB51" i="19"/>
  <c r="AB26" i="19"/>
  <c r="AB48" i="19"/>
  <c r="AB47" i="19"/>
  <c r="AB45" i="19"/>
  <c r="AB34" i="19"/>
  <c r="AB20" i="19"/>
  <c r="AB25" i="19"/>
  <c r="AB39" i="19"/>
  <c r="AB18" i="19"/>
  <c r="AB16" i="19"/>
  <c r="AB38" i="19"/>
  <c r="AB44" i="19"/>
  <c r="AB22" i="19"/>
  <c r="AB43" i="19"/>
  <c r="AB40" i="19"/>
  <c r="AB50" i="19"/>
  <c r="AB23" i="19"/>
  <c r="AB17" i="19"/>
  <c r="AB27" i="19"/>
  <c r="AB46" i="19"/>
  <c r="AB19" i="19"/>
  <c r="AB41" i="19"/>
  <c r="AB37" i="19"/>
  <c r="AB31" i="19"/>
  <c r="AB42" i="19"/>
  <c r="AB35" i="19"/>
  <c r="AC31" i="19" l="1"/>
  <c r="AC46" i="19"/>
  <c r="AC35" i="19"/>
  <c r="AC41" i="19"/>
  <c r="AC17" i="19"/>
  <c r="AC38" i="19"/>
  <c r="AC47" i="19"/>
  <c r="AC51" i="19"/>
  <c r="AC42" i="19"/>
  <c r="AC19" i="19"/>
  <c r="AC23" i="19"/>
  <c r="AC43" i="19"/>
  <c r="AC16" i="19"/>
  <c r="AC39" i="19"/>
  <c r="AC20" i="19"/>
  <c r="AC45" i="19"/>
  <c r="AD29" i="19"/>
  <c r="AD24" i="19"/>
  <c r="AD33" i="19"/>
  <c r="AC22" i="19"/>
  <c r="AC48" i="19"/>
  <c r="AC26" i="19"/>
  <c r="AC32" i="19"/>
  <c r="AC37" i="19"/>
  <c r="AC27" i="19"/>
  <c r="AC50" i="19"/>
  <c r="AC40" i="19"/>
  <c r="AC44" i="19"/>
  <c r="AC18" i="19"/>
  <c r="AC25" i="19"/>
  <c r="AC34" i="19"/>
  <c r="AD49" i="19"/>
  <c r="AD28" i="19"/>
  <c r="AD30" i="19"/>
  <c r="AD21" i="19"/>
  <c r="AD36" i="19"/>
  <c r="AV36" i="19" l="1"/>
  <c r="AW36" i="19"/>
  <c r="AV30" i="19"/>
  <c r="AW30" i="19"/>
  <c r="AV29" i="19"/>
  <c r="AW29" i="19"/>
  <c r="AV28" i="19"/>
  <c r="AW28" i="19"/>
  <c r="AV33" i="19"/>
  <c r="AW33" i="19"/>
  <c r="AV21" i="19"/>
  <c r="AW21" i="19"/>
  <c r="AV49" i="19"/>
  <c r="AW49" i="19"/>
  <c r="AV24" i="19"/>
  <c r="AW24" i="19"/>
  <c r="AP24" i="19"/>
  <c r="AO24" i="19"/>
  <c r="AN24" i="19"/>
  <c r="AE24" i="19"/>
  <c r="AP36" i="19"/>
  <c r="AE36" i="19"/>
  <c r="AO36" i="19"/>
  <c r="AN36" i="19"/>
  <c r="AO28" i="19"/>
  <c r="AE28" i="19"/>
  <c r="AP28" i="19"/>
  <c r="AN28" i="19"/>
  <c r="AO29" i="19"/>
  <c r="AE29" i="19"/>
  <c r="AN29" i="19"/>
  <c r="AP29" i="19"/>
  <c r="AP21" i="19"/>
  <c r="AO21" i="19"/>
  <c r="AE21" i="19"/>
  <c r="AN21" i="19"/>
  <c r="AN49" i="19"/>
  <c r="AE49" i="19"/>
  <c r="AO49" i="19"/>
  <c r="AP49" i="19"/>
  <c r="AD25" i="19"/>
  <c r="AD44" i="19"/>
  <c r="AD50" i="19"/>
  <c r="AD37" i="19"/>
  <c r="AD26" i="19"/>
  <c r="AD22" i="19"/>
  <c r="AO33" i="19"/>
  <c r="AN33" i="19"/>
  <c r="AP33" i="19"/>
  <c r="AE33" i="19"/>
  <c r="AD20" i="19"/>
  <c r="AD16" i="19"/>
  <c r="AD19" i="19"/>
  <c r="AD51" i="19"/>
  <c r="AD47" i="19"/>
  <c r="AD17" i="19"/>
  <c r="AD35" i="19"/>
  <c r="AD46" i="19"/>
  <c r="AO30" i="19"/>
  <c r="AN30" i="19"/>
  <c r="AP30" i="19"/>
  <c r="AE30" i="19"/>
  <c r="AD34" i="19"/>
  <c r="AD18" i="19"/>
  <c r="AD40" i="19"/>
  <c r="AD27" i="19"/>
  <c r="AD32" i="19"/>
  <c r="AD48" i="19"/>
  <c r="AD45" i="19"/>
  <c r="AD39" i="19"/>
  <c r="AD43" i="19"/>
  <c r="AD23" i="19"/>
  <c r="AD42" i="19"/>
  <c r="AD38" i="19"/>
  <c r="AD41" i="19"/>
  <c r="AD31" i="19"/>
  <c r="AJ24" i="19" l="1"/>
  <c r="AG24" i="19"/>
  <c r="AK24" i="19"/>
  <c r="AH24" i="19"/>
  <c r="AI24" i="19"/>
  <c r="AL24" i="19"/>
  <c r="AH21" i="19"/>
  <c r="AL21" i="19"/>
  <c r="AI21" i="19"/>
  <c r="AJ21" i="19"/>
  <c r="AK21" i="19"/>
  <c r="AG21" i="19"/>
  <c r="AJ30" i="19"/>
  <c r="AG30" i="19"/>
  <c r="AK30" i="19"/>
  <c r="AL30" i="19"/>
  <c r="AH30" i="19"/>
  <c r="AI30" i="19"/>
  <c r="AH33" i="19"/>
  <c r="AL33" i="19"/>
  <c r="AI33" i="19"/>
  <c r="AG33" i="19"/>
  <c r="AJ33" i="19"/>
  <c r="AK33" i="19"/>
  <c r="AH49" i="19"/>
  <c r="AL49" i="19"/>
  <c r="AI49" i="19"/>
  <c r="AJ49" i="19"/>
  <c r="AK49" i="19"/>
  <c r="AG49" i="19"/>
  <c r="AH29" i="19"/>
  <c r="AL29" i="19"/>
  <c r="AI29" i="19"/>
  <c r="AJ29" i="19"/>
  <c r="AK29" i="19"/>
  <c r="AG29" i="19"/>
  <c r="AJ28" i="19"/>
  <c r="AG28" i="19"/>
  <c r="AK28" i="19"/>
  <c r="AH28" i="19"/>
  <c r="AI28" i="19"/>
  <c r="AL28" i="19"/>
  <c r="AJ36" i="19"/>
  <c r="AG36" i="19"/>
  <c r="AK36" i="19"/>
  <c r="AH36" i="19"/>
  <c r="AI36" i="19"/>
  <c r="AL36" i="19"/>
  <c r="AV38" i="19"/>
  <c r="AW38" i="19"/>
  <c r="AV41" i="19"/>
  <c r="AW41" i="19"/>
  <c r="AV42" i="19"/>
  <c r="AW42" i="19"/>
  <c r="AV45" i="19"/>
  <c r="AW45" i="19"/>
  <c r="AV27" i="19"/>
  <c r="AW27" i="19"/>
  <c r="AV46" i="19"/>
  <c r="AW46" i="19"/>
  <c r="AV47" i="19"/>
  <c r="AW47" i="19"/>
  <c r="AW16" i="19"/>
  <c r="AV16" i="19"/>
  <c r="AV37" i="19"/>
  <c r="AW37" i="19"/>
  <c r="AV23" i="19"/>
  <c r="AW23" i="19"/>
  <c r="AV40" i="19"/>
  <c r="AW40" i="19"/>
  <c r="AV35" i="19"/>
  <c r="AW35" i="19"/>
  <c r="AV51" i="19"/>
  <c r="AW51" i="19"/>
  <c r="AV20" i="19"/>
  <c r="AW20" i="19"/>
  <c r="AV50" i="19"/>
  <c r="AW50" i="19"/>
  <c r="AV31" i="19"/>
  <c r="AW31" i="19"/>
  <c r="AV43" i="19"/>
  <c r="AW43" i="19"/>
  <c r="AV48" i="19"/>
  <c r="AW48" i="19"/>
  <c r="AV18" i="19"/>
  <c r="AW18" i="19"/>
  <c r="AV17" i="19"/>
  <c r="AW17" i="19"/>
  <c r="AV19" i="19"/>
  <c r="AW19" i="19"/>
  <c r="AV22" i="19"/>
  <c r="AW22" i="19"/>
  <c r="AV44" i="19"/>
  <c r="AW44" i="19"/>
  <c r="AV39" i="19"/>
  <c r="AW39" i="19"/>
  <c r="AV32" i="19"/>
  <c r="AW32" i="19"/>
  <c r="AV34" i="19"/>
  <c r="AW34" i="19"/>
  <c r="AV26" i="19"/>
  <c r="AW26" i="19"/>
  <c r="AV25" i="19"/>
  <c r="AW25" i="19"/>
  <c r="AP31" i="19"/>
  <c r="AN31" i="19"/>
  <c r="AE31" i="19"/>
  <c r="AO31" i="19"/>
  <c r="AN43" i="19"/>
  <c r="AP43" i="19"/>
  <c r="AO43" i="19"/>
  <c r="AE43" i="19"/>
  <c r="AP40" i="19"/>
  <c r="AN40" i="19"/>
  <c r="AE40" i="19"/>
  <c r="AO40" i="19"/>
  <c r="AN46" i="19"/>
  <c r="AE46" i="19"/>
  <c r="AO46" i="19"/>
  <c r="AP46" i="19"/>
  <c r="AO16" i="19"/>
  <c r="AN16" i="19"/>
  <c r="AE16" i="19"/>
  <c r="AP16" i="19"/>
  <c r="AP44" i="19"/>
  <c r="AO44" i="19"/>
  <c r="AE44" i="19"/>
  <c r="AN44" i="19"/>
  <c r="AO41" i="19"/>
  <c r="AE41" i="19"/>
  <c r="AN41" i="19"/>
  <c r="AP41" i="19"/>
  <c r="AN42" i="19"/>
  <c r="AP42" i="19"/>
  <c r="AE42" i="19"/>
  <c r="AO42" i="19"/>
  <c r="AN45" i="19"/>
  <c r="AO45" i="19"/>
  <c r="AE45" i="19"/>
  <c r="AP45" i="19"/>
  <c r="AN32" i="19"/>
  <c r="AP32" i="19"/>
  <c r="AE32" i="19"/>
  <c r="AO32" i="19"/>
  <c r="AE34" i="19"/>
  <c r="AP34" i="19"/>
  <c r="AN34" i="19"/>
  <c r="AO34" i="19"/>
  <c r="AP17" i="19"/>
  <c r="AE17" i="19"/>
  <c r="AN17" i="19"/>
  <c r="AO17" i="19"/>
  <c r="AE19" i="19"/>
  <c r="AP19" i="19"/>
  <c r="AO19" i="19"/>
  <c r="AN19" i="19"/>
  <c r="AO37" i="19"/>
  <c r="AN37" i="19"/>
  <c r="AE37" i="19"/>
  <c r="AP37" i="19"/>
  <c r="AO23" i="19"/>
  <c r="AN23" i="19"/>
  <c r="AE23" i="19"/>
  <c r="AP23" i="19"/>
  <c r="AN27" i="19"/>
  <c r="AE27" i="19"/>
  <c r="AP27" i="19"/>
  <c r="AO27" i="19"/>
  <c r="AP50" i="19"/>
  <c r="AO50" i="19"/>
  <c r="AN50" i="19"/>
  <c r="AE50" i="19"/>
  <c r="AO38" i="19"/>
  <c r="AN38" i="19"/>
  <c r="AE38" i="19"/>
  <c r="AP38" i="19"/>
  <c r="AE47" i="19"/>
  <c r="AP47" i="19"/>
  <c r="AO47" i="19"/>
  <c r="AN47" i="19"/>
  <c r="AP22" i="19"/>
  <c r="AO22" i="19"/>
  <c r="AN22" i="19"/>
  <c r="AE22" i="19"/>
  <c r="AP39" i="19"/>
  <c r="AO39" i="19"/>
  <c r="AN39" i="19"/>
  <c r="AE39" i="19"/>
  <c r="AN48" i="19"/>
  <c r="AO48" i="19"/>
  <c r="AE48" i="19"/>
  <c r="AP48" i="19"/>
  <c r="AP18" i="19"/>
  <c r="AE18" i="19"/>
  <c r="AN18" i="19"/>
  <c r="AO18" i="19"/>
  <c r="AP35" i="19"/>
  <c r="AO35" i="19"/>
  <c r="AN35" i="19"/>
  <c r="AE35" i="19"/>
  <c r="AE51" i="19"/>
  <c r="AN51" i="19"/>
  <c r="AO51" i="19"/>
  <c r="AP51" i="19"/>
  <c r="AP20" i="19"/>
  <c r="AN20" i="19"/>
  <c r="AO20" i="19"/>
  <c r="AE20" i="19"/>
  <c r="AE26" i="19"/>
  <c r="AO26" i="19"/>
  <c r="AN26" i="19"/>
  <c r="AP26" i="19"/>
  <c r="AN25" i="19"/>
  <c r="AE25" i="19"/>
  <c r="AO25" i="19"/>
  <c r="AP25" i="19"/>
  <c r="AJ26" i="19" l="1"/>
  <c r="AG26" i="19"/>
  <c r="AK26" i="19"/>
  <c r="AL26" i="19"/>
  <c r="AH26" i="19"/>
  <c r="AI26" i="19"/>
  <c r="AH51" i="19"/>
  <c r="AL51" i="19"/>
  <c r="AG51" i="19"/>
  <c r="AI51" i="19"/>
  <c r="AJ51" i="19"/>
  <c r="AK51" i="19"/>
  <c r="AJ34" i="19"/>
  <c r="AG34" i="19"/>
  <c r="AK34" i="19"/>
  <c r="AL34" i="19"/>
  <c r="AH34" i="19"/>
  <c r="AI34" i="19"/>
  <c r="AJ20" i="19"/>
  <c r="AG20" i="19"/>
  <c r="AK20" i="19"/>
  <c r="AH20" i="19"/>
  <c r="AI20" i="19"/>
  <c r="AL20" i="19"/>
  <c r="AH35" i="19"/>
  <c r="AL35" i="19"/>
  <c r="AI35" i="19"/>
  <c r="AG35" i="19"/>
  <c r="AJ35" i="19"/>
  <c r="AK35" i="19"/>
  <c r="AH39" i="19"/>
  <c r="AL39" i="19"/>
  <c r="AJ39" i="19"/>
  <c r="AK39" i="19"/>
  <c r="AG39" i="19"/>
  <c r="AI39" i="19"/>
  <c r="AJ22" i="19"/>
  <c r="AG22" i="19"/>
  <c r="AK22" i="19"/>
  <c r="AI22" i="19"/>
  <c r="AL22" i="19"/>
  <c r="AH22" i="19"/>
  <c r="AJ50" i="19"/>
  <c r="AH50" i="19"/>
  <c r="AI50" i="19"/>
  <c r="AK50" i="19"/>
  <c r="AG50" i="19"/>
  <c r="AL50" i="19"/>
  <c r="AH43" i="19"/>
  <c r="AL43" i="19"/>
  <c r="AG43" i="19"/>
  <c r="AI43" i="19"/>
  <c r="AJ43" i="19"/>
  <c r="AK43" i="19"/>
  <c r="AJ48" i="19"/>
  <c r="AI48" i="19"/>
  <c r="AK48" i="19"/>
  <c r="AG48" i="19"/>
  <c r="AL48" i="19"/>
  <c r="AH48" i="19"/>
  <c r="AJ38" i="19"/>
  <c r="AG38" i="19"/>
  <c r="AK38" i="19"/>
  <c r="AL38" i="19"/>
  <c r="AH38" i="19"/>
  <c r="AI38" i="19"/>
  <c r="AH23" i="19"/>
  <c r="AL23" i="19"/>
  <c r="AI23" i="19"/>
  <c r="AG23" i="19"/>
  <c r="AJ23" i="19"/>
  <c r="AK23" i="19"/>
  <c r="AH37" i="19"/>
  <c r="AL37" i="19"/>
  <c r="AI37" i="19"/>
  <c r="AJ37" i="19"/>
  <c r="AK37" i="19"/>
  <c r="AG37" i="19"/>
  <c r="AJ32" i="19"/>
  <c r="AG32" i="19"/>
  <c r="AK32" i="19"/>
  <c r="AH32" i="19"/>
  <c r="AI32" i="19"/>
  <c r="AL32" i="19"/>
  <c r="AH45" i="19"/>
  <c r="AL45" i="19"/>
  <c r="AK45" i="19"/>
  <c r="AG45" i="19"/>
  <c r="AI45" i="19"/>
  <c r="AJ45" i="19"/>
  <c r="AJ42" i="19"/>
  <c r="AH42" i="19"/>
  <c r="AI42" i="19"/>
  <c r="AK42" i="19"/>
  <c r="AG42" i="19"/>
  <c r="AL42" i="19"/>
  <c r="AJ44" i="19"/>
  <c r="AK44" i="19"/>
  <c r="AG44" i="19"/>
  <c r="AL44" i="19"/>
  <c r="AH44" i="19"/>
  <c r="AI44" i="19"/>
  <c r="AL16" i="19"/>
  <c r="AK16" i="19"/>
  <c r="AI16" i="19"/>
  <c r="AJ40" i="19"/>
  <c r="AI40" i="19"/>
  <c r="AK40" i="19"/>
  <c r="AG40" i="19"/>
  <c r="AL40" i="19"/>
  <c r="AH40" i="19"/>
  <c r="AH31" i="19"/>
  <c r="AL31" i="19"/>
  <c r="AI31" i="19"/>
  <c r="AG31" i="19"/>
  <c r="AJ31" i="19"/>
  <c r="AK31" i="19"/>
  <c r="AH25" i="19"/>
  <c r="AL25" i="19"/>
  <c r="AI25" i="19"/>
  <c r="AJ25" i="19"/>
  <c r="AK25" i="19"/>
  <c r="AG25" i="19"/>
  <c r="AJ18" i="19"/>
  <c r="AG18" i="19"/>
  <c r="AK18" i="19"/>
  <c r="AL18" i="19"/>
  <c r="AH18" i="19"/>
  <c r="AI18" i="19"/>
  <c r="AH27" i="19"/>
  <c r="AL27" i="19"/>
  <c r="AI27" i="19"/>
  <c r="AG27" i="19"/>
  <c r="AJ27" i="19"/>
  <c r="AK27" i="19"/>
  <c r="AH17" i="19"/>
  <c r="AL17" i="19"/>
  <c r="AI17" i="19"/>
  <c r="AG17" i="19"/>
  <c r="AJ17" i="19"/>
  <c r="AK17" i="19"/>
  <c r="AH41" i="19"/>
  <c r="AL41" i="19"/>
  <c r="AI41" i="19"/>
  <c r="AJ41" i="19"/>
  <c r="AK41" i="19"/>
  <c r="AG41" i="19"/>
  <c r="AJ46" i="19"/>
  <c r="AK46" i="19"/>
  <c r="AG46" i="19"/>
  <c r="AL46" i="19"/>
  <c r="AH46" i="19"/>
  <c r="AI46" i="19"/>
  <c r="AH47" i="19"/>
  <c r="AL47" i="19"/>
  <c r="AJ47" i="19"/>
  <c r="AK47" i="19"/>
  <c r="AG47" i="19"/>
  <c r="AI47" i="19"/>
  <c r="AH19" i="19"/>
  <c r="AL19" i="19"/>
  <c r="AI19" i="19"/>
  <c r="AG19" i="19"/>
  <c r="AJ19" i="19"/>
  <c r="AK19" i="19"/>
  <c r="AH16" i="19"/>
  <c r="AJ16" i="19"/>
  <c r="AG16" i="19"/>
</calcChain>
</file>

<file path=xl/comments1.xml><?xml version="1.0" encoding="utf-8"?>
<comments xmlns="http://schemas.openxmlformats.org/spreadsheetml/2006/main">
  <authors>
    <author>Gert Van Hees</author>
  </authors>
  <commentList>
    <comment ref="S9" authorId="0" shapeId="0">
      <text>
        <r>
          <rPr>
            <b/>
            <sz val="9"/>
            <color indexed="81"/>
            <rFont val="Tahoma"/>
            <family val="2"/>
          </rPr>
          <t>Gert Van Hees:</t>
        </r>
        <r>
          <rPr>
            <sz val="9"/>
            <color indexed="81"/>
            <rFont val="Tahoma"/>
            <family val="2"/>
          </rPr>
          <t xml:space="preserve">
% van de delta ific afgesproken in de CAO</t>
        </r>
      </text>
    </comment>
    <comment ref="O10" authorId="0" shapeId="0">
      <text>
        <r>
          <rPr>
            <b/>
            <sz val="9"/>
            <color indexed="81"/>
            <rFont val="Tahoma"/>
            <family val="2"/>
          </rPr>
          <t>Gert Van Hees:</t>
        </r>
        <r>
          <rPr>
            <sz val="9"/>
            <color indexed="81"/>
            <rFont val="Tahoma"/>
            <family val="2"/>
          </rPr>
          <t xml:space="preserve">
pas van toepassing op 1 januarie van het volgend kalenderjaar</t>
        </r>
      </text>
    </comment>
    <comment ref="N28" authorId="0" shapeId="0">
      <text>
        <r>
          <rPr>
            <b/>
            <sz val="9"/>
            <color indexed="81"/>
            <rFont val="Tahoma"/>
            <family val="2"/>
          </rPr>
          <t>Gert Van Hees:</t>
        </r>
        <r>
          <rPr>
            <sz val="9"/>
            <color indexed="81"/>
            <rFont val="Tahoma"/>
            <family val="2"/>
          </rPr>
          <t xml:space="preserve">
Aanpassing aan index gaat pas is op 1 januari van het volgende jaar
</t>
        </r>
      </text>
    </comment>
  </commentList>
</comments>
</file>

<file path=xl/comments2.xml><?xml version="1.0" encoding="utf-8"?>
<comments xmlns="http://schemas.openxmlformats.org/spreadsheetml/2006/main">
  <authors>
    <author>Gert Van Hees</author>
  </authors>
  <commentList>
    <comment ref="E3" authorId="0" shapeId="0">
      <text>
        <r>
          <rPr>
            <sz val="9"/>
            <color indexed="81"/>
            <rFont val="Tahoma"/>
            <family val="2"/>
          </rPr>
          <t>Barema's tussen ( ) zijn  barema's die niet afgesproken zijn bij sectorale collectieve arbeidsovereenkomst, maar soms nog wel worden gebruikt in de sector.
Barema's tussen [ ] zijn de zogenaamde "adviesbarema's" van zorgnet Vlaanderen voor bepaalde kaderfuncties.</t>
        </r>
      </text>
    </comment>
  </commentList>
</comments>
</file>

<file path=xl/comments3.xml><?xml version="1.0" encoding="utf-8"?>
<comments xmlns="http://schemas.openxmlformats.org/spreadsheetml/2006/main">
  <authors>
    <author>Gert Van Hees</author>
  </authors>
  <commentList>
    <comment ref="E3" authorId="0" shapeId="0">
      <text>
        <r>
          <rPr>
            <sz val="9"/>
            <color indexed="81"/>
            <rFont val="Tahoma"/>
            <family val="2"/>
          </rPr>
          <t xml:space="preserve">Les codes baremiques entre ( ) sont des barèmes non-sectoriels qui ne sont pas repris dans des conventions collectives de travail sectorielles. Ils sont encore utilisés dans les entreprises du secteur.
Les codes baremiques entre [ ] sont des barèmes indicatifs proposés par des fédérations patronales, utilisés pour certaines fonctions cadres.
</t>
        </r>
      </text>
    </comment>
  </commentList>
</comments>
</file>

<file path=xl/sharedStrings.xml><?xml version="1.0" encoding="utf-8"?>
<sst xmlns="http://schemas.openxmlformats.org/spreadsheetml/2006/main" count="749" uniqueCount="447">
  <si>
    <t>1.12</t>
  </si>
  <si>
    <t>1.14</t>
  </si>
  <si>
    <t>1.22</t>
  </si>
  <si>
    <t>1.24</t>
  </si>
  <si>
    <t>1.26</t>
  </si>
  <si>
    <t>1.30</t>
  </si>
  <si>
    <t>1.31</t>
  </si>
  <si>
    <t>1.35</t>
  </si>
  <si>
    <t>1.39</t>
  </si>
  <si>
    <t>1.40</t>
  </si>
  <si>
    <t>1.45</t>
  </si>
  <si>
    <t>1.47</t>
  </si>
  <si>
    <t>1.50</t>
  </si>
  <si>
    <t>1.53</t>
  </si>
  <si>
    <t>1.54</t>
  </si>
  <si>
    <t>1.59</t>
  </si>
  <si>
    <t>1.62</t>
  </si>
  <si>
    <t>1.63</t>
  </si>
  <si>
    <t>1.66</t>
  </si>
  <si>
    <t>1.80</t>
  </si>
  <si>
    <t>1.81</t>
  </si>
  <si>
    <t>1.00</t>
  </si>
  <si>
    <t>1.01</t>
  </si>
  <si>
    <t>1.87</t>
  </si>
  <si>
    <t>1.92</t>
  </si>
  <si>
    <t>1.93</t>
  </si>
  <si>
    <t>1.95</t>
  </si>
  <si>
    <t>Anc</t>
  </si>
  <si>
    <t>Spil:</t>
  </si>
  <si>
    <t>Juni 2017</t>
  </si>
  <si>
    <t>indexverhoging</t>
  </si>
  <si>
    <t>jaar</t>
  </si>
  <si>
    <t>index</t>
  </si>
  <si>
    <t>basis</t>
  </si>
  <si>
    <t xml:space="preserve">jaar </t>
  </si>
  <si>
    <t>maand</t>
  </si>
  <si>
    <t>Grensbedragen Haard en standplaatstoelage</t>
  </si>
  <si>
    <t>haardtoelage</t>
  </si>
  <si>
    <t>standplaats</t>
  </si>
  <si>
    <t>ific</t>
  </si>
  <si>
    <t>Verhogingscoëfficiënt OOB-barema's:</t>
  </si>
  <si>
    <t>Verhogingscoëfficiënt IF-IC doelbarema's:</t>
  </si>
  <si>
    <t>Basi jaar</t>
  </si>
  <si>
    <t>Index jaar</t>
  </si>
  <si>
    <t>Index Maand</t>
  </si>
  <si>
    <t>Indenx uur</t>
  </si>
  <si>
    <t xml:space="preserve">minimumloon sector </t>
  </si>
  <si>
    <t>Functietoeslag diensthoofden (cao 29/06/1992 buiten PC)</t>
  </si>
  <si>
    <t>&lt;9 jaar anc</t>
  </si>
  <si>
    <t>tussen 9 en 17 jaar anc</t>
  </si>
  <si>
    <t>vanaf 18 jaar anc</t>
  </si>
  <si>
    <t>Functiecomplement diensthoofden</t>
  </si>
  <si>
    <t xml:space="preserve">basis </t>
  </si>
  <si>
    <t>330.01.1</t>
  </si>
  <si>
    <t>Privé-ziekenhuizen &amp; PVT's</t>
  </si>
  <si>
    <t>Hôpitaux privés &amp; MSP</t>
  </si>
  <si>
    <t>spilindex</t>
  </si>
  <si>
    <t>van</t>
  </si>
  <si>
    <t>datum</t>
  </si>
  <si>
    <t>verhoging</t>
  </si>
  <si>
    <t>indice-pivot</t>
  </si>
  <si>
    <t>indice</t>
  </si>
  <si>
    <t>de</t>
  </si>
  <si>
    <t>date</t>
  </si>
  <si>
    <t>majoration</t>
  </si>
  <si>
    <t>cao 24.04.95</t>
  </si>
  <si>
    <t>cct 24.04.95</t>
  </si>
  <si>
    <t>01/02</t>
  </si>
  <si>
    <t>01.02.02</t>
  </si>
  <si>
    <t>05/03</t>
  </si>
  <si>
    <t>01.06.03</t>
  </si>
  <si>
    <t>09/04</t>
  </si>
  <si>
    <t>01.10.04</t>
  </si>
  <si>
    <t>07/05</t>
  </si>
  <si>
    <t>01.08.05</t>
  </si>
  <si>
    <t>09/06</t>
  </si>
  <si>
    <t>01.10.06</t>
  </si>
  <si>
    <t>12/07</t>
  </si>
  <si>
    <t>01.01.08</t>
  </si>
  <si>
    <t>04/08</t>
  </si>
  <si>
    <t>01.05.08</t>
  </si>
  <si>
    <t>08/08</t>
  </si>
  <si>
    <t>01.09.08</t>
  </si>
  <si>
    <t>08/10</t>
  </si>
  <si>
    <t>01.09.10</t>
  </si>
  <si>
    <t>04/11</t>
  </si>
  <si>
    <t>01.05.11</t>
  </si>
  <si>
    <t>01/12</t>
  </si>
  <si>
    <t>01.02.12</t>
  </si>
  <si>
    <t>11/12</t>
  </si>
  <si>
    <t>01.12.12</t>
  </si>
  <si>
    <t>05/16</t>
  </si>
  <si>
    <t>01.06.16</t>
  </si>
  <si>
    <t>05/17</t>
  </si>
  <si>
    <t>01.06.17</t>
  </si>
  <si>
    <r>
      <t xml:space="preserve">aanpassing van </t>
    </r>
    <r>
      <rPr>
        <b/>
        <sz val="10"/>
        <color indexed="10"/>
        <rFont val="Calibri"/>
        <family val="2"/>
      </rPr>
      <t>alle</t>
    </r>
    <r>
      <rPr>
        <sz val="10"/>
        <rFont val="Calibri"/>
        <family val="2"/>
      </rPr>
      <t xml:space="preserve"> lonen met </t>
    </r>
    <r>
      <rPr>
        <b/>
        <sz val="10"/>
        <color indexed="10"/>
        <rFont val="Calibri"/>
        <family val="2"/>
      </rPr>
      <t>2%</t>
    </r>
    <r>
      <rPr>
        <sz val="10"/>
        <rFont val="Calibri"/>
        <family val="2"/>
      </rPr>
      <t xml:space="preserve"> bij het </t>
    </r>
    <r>
      <rPr>
        <b/>
        <sz val="10"/>
        <color indexed="10"/>
        <rFont val="Calibri"/>
        <family val="2"/>
      </rPr>
      <t>bereiken</t>
    </r>
    <r>
      <rPr>
        <sz val="10"/>
        <rFont val="Calibri"/>
        <family val="2"/>
      </rPr>
      <t xml:space="preserve"> van de spil (Wetten 02.08.71 &amp;  02.01.01)</t>
    </r>
  </si>
  <si>
    <r>
      <t xml:space="preserve">adaptation de </t>
    </r>
    <r>
      <rPr>
        <b/>
        <sz val="10"/>
        <color indexed="10"/>
        <rFont val="Calibri"/>
        <family val="2"/>
      </rPr>
      <t>tous</t>
    </r>
    <r>
      <rPr>
        <sz val="10"/>
        <rFont val="Calibri"/>
        <family val="2"/>
      </rPr>
      <t xml:space="preserve"> les salaires de </t>
    </r>
    <r>
      <rPr>
        <b/>
        <sz val="10"/>
        <color indexed="10"/>
        <rFont val="Calibri"/>
        <family val="2"/>
      </rPr>
      <t>2% à</t>
    </r>
    <r>
      <rPr>
        <sz val="10"/>
        <rFont val="Calibri"/>
        <family val="2"/>
      </rPr>
      <t xml:space="preserve"> </t>
    </r>
    <r>
      <rPr>
        <b/>
        <sz val="10"/>
        <color indexed="10"/>
        <rFont val="Calibri"/>
        <family val="2"/>
      </rPr>
      <t>l'atteinte</t>
    </r>
    <r>
      <rPr>
        <sz val="10"/>
        <rFont val="Calibri"/>
        <family val="2"/>
      </rPr>
      <t xml:space="preserve"> du pivot (Lois 02.08.71 &amp; 02.01.01)</t>
    </r>
  </si>
  <si>
    <t>Functiecomplement</t>
  </si>
  <si>
    <t>Verhogingscoëfficient Functiecomplent</t>
  </si>
  <si>
    <t>Basis</t>
  </si>
  <si>
    <t>13.3</t>
  </si>
  <si>
    <t>1.79</t>
  </si>
  <si>
    <t xml:space="preserve">Barema's voor directie en kaderpersoneel       </t>
  </si>
  <si>
    <t>Zorgnet-Icuro</t>
  </si>
  <si>
    <t>Barema Schaal</t>
  </si>
  <si>
    <t>I. Ziekenhuizen</t>
  </si>
  <si>
    <t>Algemene Directie</t>
  </si>
  <si>
    <t>Departementele directie</t>
  </si>
  <si>
    <t>501 en meer bedden</t>
  </si>
  <si>
    <t>251 tot 500 bedden</t>
  </si>
  <si>
    <t>151 tot 250 bedden</t>
  </si>
  <si>
    <t>101 tot 150 bedden</t>
  </si>
  <si>
    <t>100 bedden en minder</t>
  </si>
  <si>
    <t>II. Psychiatrische instellingen</t>
  </si>
  <si>
    <t>150 bedden en minder</t>
  </si>
  <si>
    <t>III. Barema's Apothekers</t>
  </si>
  <si>
    <t>(cf. VVI-IN 26/10/1976)</t>
  </si>
  <si>
    <t>adjunct-apotheek</t>
  </si>
  <si>
    <t>: 1.91</t>
  </si>
  <si>
    <t>apotheker</t>
  </si>
  <si>
    <t>: 1.94</t>
  </si>
  <si>
    <t>hoofd-apotheker</t>
  </si>
  <si>
    <t>: 1.93</t>
  </si>
  <si>
    <t>apotheker hoofd van dienst</t>
  </si>
  <si>
    <t>: 1.99</t>
  </si>
  <si>
    <t>IV. Psychiatrische functie CGG</t>
  </si>
  <si>
    <t>Psychiater</t>
  </si>
  <si>
    <t>1.40-1.57</t>
  </si>
  <si>
    <t>1.43-1.55</t>
  </si>
  <si>
    <t>1.55-1.61-1.77</t>
  </si>
  <si>
    <t>1.55-1.61-1.77+2j</t>
  </si>
  <si>
    <t>1.61-1.77</t>
  </si>
  <si>
    <t>1.78S</t>
  </si>
  <si>
    <t>ANC</t>
  </si>
  <si>
    <t>14B</t>
  </si>
  <si>
    <t>indexrang</t>
  </si>
  <si>
    <t>rang</t>
  </si>
  <si>
    <t>Coëfficiënt oob</t>
  </si>
  <si>
    <t>Ja/Oui</t>
  </si>
  <si>
    <t>Nee/Non</t>
  </si>
  <si>
    <t>Vertaling</t>
  </si>
  <si>
    <t>Haard/Foyer</t>
  </si>
  <si>
    <t>Standplaats/Résidence</t>
  </si>
  <si>
    <t>Jaarloon</t>
  </si>
  <si>
    <t>BBK</t>
  </si>
  <si>
    <t>BBT</t>
  </si>
  <si>
    <t>Haardtoelage</t>
  </si>
  <si>
    <t>Standplaatstoelage</t>
  </si>
  <si>
    <t>Functietoeslag</t>
  </si>
  <si>
    <t>Ik heb recht op :</t>
  </si>
  <si>
    <t>Arbeider</t>
  </si>
  <si>
    <t>Bediende/Kader</t>
  </si>
  <si>
    <t>Ja</t>
  </si>
  <si>
    <t>Nee</t>
  </si>
  <si>
    <t>Maandloon</t>
  </si>
  <si>
    <t>Uurloon</t>
  </si>
  <si>
    <t>Maand</t>
  </si>
  <si>
    <t>cat 4</t>
  </si>
  <si>
    <t>cat 5</t>
  </si>
  <si>
    <t>cat 6</t>
  </si>
  <si>
    <t>cat 7</t>
  </si>
  <si>
    <t>cat 8</t>
  </si>
  <si>
    <t>cat 9</t>
  </si>
  <si>
    <t>cat 10</t>
  </si>
  <si>
    <t>cat 11</t>
  </si>
  <si>
    <t>cat 12</t>
  </si>
  <si>
    <t>cat 13</t>
  </si>
  <si>
    <t>cat 14B</t>
  </si>
  <si>
    <t>cat 14</t>
  </si>
  <si>
    <t>cat 15</t>
  </si>
  <si>
    <t>cat 16</t>
  </si>
  <si>
    <t>cat 17</t>
  </si>
  <si>
    <t>cat 18</t>
  </si>
  <si>
    <t>cat 19</t>
  </si>
  <si>
    <t>cat 20</t>
  </si>
  <si>
    <t>Basisdoelloon</t>
  </si>
  <si>
    <t>doelloon</t>
  </si>
  <si>
    <t>Delta</t>
  </si>
  <si>
    <t>Delta 100%</t>
  </si>
  <si>
    <t>Percentage Delta ific</t>
  </si>
  <si>
    <t>IFIC-Barema</t>
  </si>
  <si>
    <t>Fase 1</t>
  </si>
  <si>
    <t>Startbarema</t>
  </si>
  <si>
    <t>Index</t>
  </si>
  <si>
    <t>HT</t>
  </si>
  <si>
    <t>ST</t>
  </si>
  <si>
    <t>FC</t>
  </si>
  <si>
    <t>FT</t>
  </si>
  <si>
    <t>Premie BBK op 1/1/2018</t>
  </si>
  <si>
    <t>Premie BBT op 1/1/2018</t>
  </si>
  <si>
    <t xml:space="preserve">IF-IC </t>
  </si>
  <si>
    <t>Barema code</t>
  </si>
  <si>
    <t>Kies uw IF-IC functiecategorie :</t>
  </si>
  <si>
    <t>Zaterdag dag</t>
  </si>
  <si>
    <t>Zon-en feestdag dag</t>
  </si>
  <si>
    <t>Zon-en feestdag nacht</t>
  </si>
  <si>
    <t>Week en zaterdag nacht</t>
  </si>
  <si>
    <t>Onderbroken dienst</t>
  </si>
  <si>
    <t>Onderbroken dienst Thuisverpleging</t>
  </si>
  <si>
    <t>Zaterdag dag thuisverpleging</t>
  </si>
  <si>
    <t>Week avondprestatie 19u-20u</t>
  </si>
  <si>
    <t>Premies onregelmatige prestaties</t>
  </si>
  <si>
    <t>45 jaar</t>
  </si>
  <si>
    <t>50 jaar</t>
  </si>
  <si>
    <t>55 jaar</t>
  </si>
  <si>
    <t>Uur</t>
  </si>
  <si>
    <t xml:space="preserve">IFIC-Barema </t>
  </si>
  <si>
    <t>Eindeloopbaan vpk</t>
  </si>
  <si>
    <t>1.78</t>
  </si>
  <si>
    <t>Premies bijzondere beroepsbekwaamheid en/of beroepstitel</t>
  </si>
  <si>
    <t>Eindejaarspremie</t>
  </si>
  <si>
    <t>Vast geindexeerd gedeelte</t>
  </si>
  <si>
    <t>vast geindexeerd gedeelte</t>
  </si>
  <si>
    <t>Percent jaarloon (incl h&amp;stpl)</t>
  </si>
  <si>
    <t>Attractiviteitspremie</t>
  </si>
  <si>
    <t>Eindejaarstoelage</t>
  </si>
  <si>
    <t>Jaar</t>
  </si>
  <si>
    <t>Afgevlakte gezondheidsindex</t>
  </si>
  <si>
    <t>EP/AP</t>
  </si>
  <si>
    <t>(basis van 2016)</t>
  </si>
  <si>
    <t>indexcoeficient</t>
  </si>
  <si>
    <t>https://www.plan.be/databases/17-nl-indexcijfer+der+consumptieprijzen+inflatievooruitzichten</t>
  </si>
  <si>
    <t>BBT BBK</t>
  </si>
  <si>
    <t>BBT-BBK</t>
  </si>
  <si>
    <t>Verhodingscoëfficient BBT-BBK</t>
  </si>
  <si>
    <t>OOB-Barema</t>
  </si>
  <si>
    <t>CODE BAREME</t>
  </si>
  <si>
    <t>J'ai droit à:</t>
  </si>
  <si>
    <t>CHOISSISSEZ votre code BAREME</t>
  </si>
  <si>
    <t>Complement Fonction</t>
  </si>
  <si>
    <t>Allocation Foyer</t>
  </si>
  <si>
    <t>Supplement Fonction</t>
  </si>
  <si>
    <t>AF</t>
  </si>
  <si>
    <t>AR</t>
  </si>
  <si>
    <t>CF</t>
  </si>
  <si>
    <t>SF</t>
  </si>
  <si>
    <t>TPP</t>
  </si>
  <si>
    <t>QPP</t>
  </si>
  <si>
    <t>CHOISSISSEZ votre Cat IFIC :</t>
  </si>
  <si>
    <t>Primes Prestations Irrégulières</t>
  </si>
  <si>
    <t>Samedi</t>
  </si>
  <si>
    <t>Samedi Soins à domicile</t>
  </si>
  <si>
    <t>Dimanche et Jours Feriers</t>
  </si>
  <si>
    <t>Dimanche et Jours Feriers nuit</t>
  </si>
  <si>
    <t>Semaine et Samedi nuit</t>
  </si>
  <si>
    <t>Services coupés</t>
  </si>
  <si>
    <t>Services coupés Soins à domicile</t>
  </si>
  <si>
    <t>Allocation Residence</t>
  </si>
  <si>
    <t>Pime QPP au 1/1/2018</t>
  </si>
  <si>
    <t>Prime TPP au 1/1/2018</t>
  </si>
  <si>
    <t>Barème départ</t>
  </si>
  <si>
    <t>Mensuel</t>
  </si>
  <si>
    <t>Base</t>
  </si>
  <si>
    <t>Annuel</t>
  </si>
  <si>
    <t>salaire indexé</t>
  </si>
  <si>
    <t>Salaire indexé</t>
  </si>
  <si>
    <t>45 ans</t>
  </si>
  <si>
    <t>50 ans</t>
  </si>
  <si>
    <t>55 ans</t>
  </si>
  <si>
    <t>DP Fin carriere INFI</t>
  </si>
  <si>
    <t xml:space="preserve">IFIC-Bareme </t>
  </si>
  <si>
    <t>Bareme cible</t>
  </si>
  <si>
    <t>IFIC-Bareme</t>
  </si>
  <si>
    <t>Phase 1</t>
  </si>
  <si>
    <t>Heure</t>
  </si>
  <si>
    <t>PFA</t>
  </si>
  <si>
    <t>Prime Attractivité</t>
  </si>
  <si>
    <t>Bareme "PPS"</t>
  </si>
  <si>
    <t>Samedi Soins à Domicile</t>
  </si>
  <si>
    <t>Dimanche et Jours Feriers Nuit</t>
  </si>
  <si>
    <t>Semaine et Samedi Nuit</t>
  </si>
  <si>
    <t>Services Coupés</t>
  </si>
  <si>
    <t>Services Coupés Soins à Domicile</t>
  </si>
  <si>
    <t>Prestations Soir Semaine 19h-20h</t>
  </si>
  <si>
    <t>19h-20h</t>
  </si>
  <si>
    <t>Prestations Soir Semaine</t>
  </si>
  <si>
    <t>Bareme IFIC</t>
  </si>
  <si>
    <t>Kies uw barema code</t>
  </si>
  <si>
    <t>Doel-Start</t>
  </si>
  <si>
    <t>Cible-Départ</t>
  </si>
  <si>
    <t>Non</t>
  </si>
  <si>
    <t>Oui</t>
  </si>
  <si>
    <t>Arbeiders</t>
  </si>
  <si>
    <t>Graad</t>
  </si>
  <si>
    <t>Omschrijving</t>
  </si>
  <si>
    <t>Schaal</t>
  </si>
  <si>
    <t xml:space="preserve">ongeschoold werkman </t>
  </si>
  <si>
    <t>onderhoudswerkman</t>
  </si>
  <si>
    <t>geen diploma, brevet of getuigschrift</t>
  </si>
  <si>
    <t>halfgeschoold werkman B</t>
  </si>
  <si>
    <t>lager BSO of onvolledig lager TSO</t>
  </si>
  <si>
    <t>geschoold werkman A</t>
  </si>
  <si>
    <t>hoger BSO of lager TSO</t>
  </si>
  <si>
    <t>geschoold werkman B</t>
  </si>
  <si>
    <t>eerste werkman A</t>
  </si>
  <si>
    <t>eerste werkman B</t>
  </si>
  <si>
    <t>hoger TSO</t>
  </si>
  <si>
    <t>ploegbaas B</t>
  </si>
  <si>
    <t>hoger TSO + bijkomende vorming voor functie</t>
  </si>
  <si>
    <t>werkleider</t>
  </si>
  <si>
    <t>verantwoordelijke voor groep werklieden en belast met coördinatie voor groep</t>
  </si>
  <si>
    <t>werkmeester</t>
  </si>
  <si>
    <t>leiding over alle werklieden en coördinatieopdracht voor activiteiten van alle werklieden</t>
  </si>
  <si>
    <t>Administratief personeel</t>
  </si>
  <si>
    <t xml:space="preserve">Klasseerder </t>
  </si>
  <si>
    <t>geen diploma, brevet of  getuigschrift</t>
  </si>
  <si>
    <t>expeditionair</t>
  </si>
  <si>
    <t>klerk</t>
  </si>
  <si>
    <t>Deze graden worden toegekend aan  werknemers met volgende diploma’s of getuigschriften :</t>
  </si>
  <si>
    <t>lager SO of gelijkwaardig</t>
  </si>
  <si>
    <t>lager TSO handel, administratie, organisatie</t>
  </si>
  <si>
    <t>hoger BSO bureauwerk/kantoorwerk</t>
  </si>
  <si>
    <t>2 jaar lagere normaalschool</t>
  </si>
  <si>
    <t>3 jaar TSO A3, A6/A3, A6/C1/A3, A3A, A7/A3, C1, C5/C1, C2/Aa</t>
  </si>
  <si>
    <t>dipl./get. B3/B2</t>
  </si>
  <si>
    <t>klerk-typist</t>
  </si>
  <si>
    <t>eerstaanwezend klerk</t>
  </si>
  <si>
    <t>eerstaanwezend klerktypist</t>
  </si>
  <si>
    <t>hoofdklerk</t>
  </si>
  <si>
    <t>hoofdklerk-typist</t>
  </si>
  <si>
    <t>klerk-stenotypist</t>
  </si>
  <si>
    <t>eerstaanwezend klerk-stenotypist</t>
  </si>
  <si>
    <t>hoofdklerk-stenotypist</t>
  </si>
  <si>
    <t>opsteller</t>
  </si>
  <si>
    <t>hoger SO</t>
  </si>
  <si>
    <t>HOKT</t>
  </si>
  <si>
    <t>hoger TSO handel, administratie</t>
  </si>
  <si>
    <t>economisch HO sociale promotie</t>
  </si>
  <si>
    <t>TO: A1, A6/A1 A1, A6/A1, A7/A1, C1/A1, A8/A1, A1/D, A2/An, C1/D, C5/C1/D en C1/An</t>
  </si>
  <si>
    <t>…</t>
  </si>
  <si>
    <t>rekenplichtig opsteller</t>
  </si>
  <si>
    <t>directiesecretaris</t>
  </si>
  <si>
    <t>eerstaanw. directiesecr.</t>
  </si>
  <si>
    <t>onderbureauchef</t>
  </si>
  <si>
    <t>bestuurschef</t>
  </si>
  <si>
    <t>verificateur</t>
  </si>
  <si>
    <t>maatschappelijk assistent</t>
  </si>
  <si>
    <t>diploma maatschappelijk assistent</t>
  </si>
  <si>
    <t>hoofdmaatschappelijk assistent</t>
  </si>
  <si>
    <t>voor zover de dienst 4 maatschappelijk assistenten omvat</t>
  </si>
  <si>
    <t>bestuurssecretaris</t>
  </si>
  <si>
    <t>licenciaat, ingenieur, geaggregeerde universitaire of gelijkgestelde studies van min. 4 jaar lic. handels- of politieke wetenschappen, bestuursweten- schappen, handelsingenieur, lic. vertaler, lic. Tolk, e.a.</t>
  </si>
  <si>
    <t>Technisch- en Paramedisch personeel</t>
  </si>
  <si>
    <t>klasseerder</t>
  </si>
  <si>
    <t>zie administratief personeel</t>
  </si>
  <si>
    <t>Hoofdklerk</t>
  </si>
  <si>
    <t>laborant</t>
  </si>
  <si>
    <t>diploma A2 hoger TSO</t>
  </si>
  <si>
    <t xml:space="preserve">diëtist </t>
  </si>
  <si>
    <t>kinesitherapeut</t>
  </si>
  <si>
    <t>ergotherapeut</t>
  </si>
  <si>
    <t>logopedist</t>
  </si>
  <si>
    <t>assist. klin. labo e.a.</t>
  </si>
  <si>
    <t>diploma gegradueerde in resp. dieetleer, kinesitherapie, ergotherapie, logopedie, klinische scheikunde, e.a.</t>
  </si>
  <si>
    <t xml:space="preserve">hoofdassistent klinisch </t>
  </si>
  <si>
    <t>laboratorium</t>
  </si>
  <si>
    <t>beheer van afdeling met min. 10 eenheden</t>
  </si>
  <si>
    <t>technisch ingenieur</t>
  </si>
  <si>
    <t>diploma technisch ingenieur</t>
  </si>
  <si>
    <t>eerstaanw. techn. ing.</t>
  </si>
  <si>
    <t>techn. ing. met bijk. vorming voor zijn funtie</t>
  </si>
  <si>
    <t>industrieel ingenieur</t>
  </si>
  <si>
    <t>diploma industr. ing. of gelijkgesteld dipl.</t>
  </si>
  <si>
    <t>Verpleegkundig- en Verzorgend personeel</t>
  </si>
  <si>
    <t>niet-gediplomeerd hulp- &amp; huishoudelijk personeel</t>
  </si>
  <si>
    <t>niet in bezit van diploma, attest, brevet of getuigschrift vereist voor een verpleegkundige taak</t>
  </si>
  <si>
    <t>gezinshelper</t>
  </si>
  <si>
    <t>bejaardenhelper</t>
  </si>
  <si>
    <t>houder van bekwaamheidsgetuigschrift afgeleverd door Min. Volksgezondheid</t>
  </si>
  <si>
    <t>zonder voormeld bekwaamheidsgetuigschrift</t>
  </si>
  <si>
    <t>sanitaire helper</t>
  </si>
  <si>
    <t>kinderverzorger</t>
  </si>
  <si>
    <t>ziekenverzorger</t>
  </si>
  <si>
    <t>ziekenoppasser</t>
  </si>
  <si>
    <t>zorgkundige (*)</t>
  </si>
  <si>
    <t>brevet</t>
  </si>
  <si>
    <t>getuigschrift</t>
  </si>
  <si>
    <t>voorlopig of definitief geregistreerd</t>
  </si>
  <si>
    <t>opvoeder</t>
  </si>
  <si>
    <t>A2</t>
  </si>
  <si>
    <t>verpleegasssitent</t>
  </si>
  <si>
    <t>brevet verpleegassistent of getuigschrift ziekenoppasser / ziekenverzorger geslaagd in professionele ploeg of examen</t>
  </si>
  <si>
    <t>gebrevetteerde verpleger</t>
  </si>
  <si>
    <t>brevet ziekenverpleger of diploma verpleger van hoger niveau</t>
  </si>
  <si>
    <t>verplegers met diploma A2 (oud stelsel), in dienst na1.8.64 genieten dezelfde bezoldigingsregeling</t>
  </si>
  <si>
    <t>gegradueerde verpleger</t>
  </si>
  <si>
    <t>vroedvrouw</t>
  </si>
  <si>
    <t>diploma gegradueerde verpleger of vroedvrouw</t>
  </si>
  <si>
    <t>(verplegers met dipl. A2 (oud stelsel), in dienst vóór 1.8.64 genieten dezelfde bezoldigingsregeling)</t>
  </si>
  <si>
    <t>na geldel. anciënniteit van 9 jaar in schaal 1.55</t>
  </si>
  <si>
    <t>sociaal verpleegkundige</t>
  </si>
  <si>
    <t>het diploma van bijkomende specialisatie en voor het diploma van gegradueerde sociaal verpleger, op voorwaarde dat dit diploma werkelijk wordt vereist bij het begeven van de betrekking of voor de uitoefening van de functie.</t>
  </si>
  <si>
    <t>adjunct-hoofdverpleger</t>
  </si>
  <si>
    <t>adj. hoofdvroedvrouw</t>
  </si>
  <si>
    <t>verpleger of vroedvrouw die hoofdverpleger of hoofdvroedvrouw bijstaat in de leiding van verpleeggroep</t>
  </si>
  <si>
    <t>hoofdverpleger</t>
  </si>
  <si>
    <t>hoofdvroedvrouw</t>
  </si>
  <si>
    <t>leiding van verpleeggroep waarvoor hij verantwoordelijk is</t>
  </si>
  <si>
    <t>1.78 S</t>
  </si>
  <si>
    <t>(*) Toekenning van het barema 1.35 aan de zorgkundigen (cfr. mini-akkoord 2013)</t>
  </si>
  <si>
    <t>Op 07/11/2013 werd de CAO getekend waarmee de zorgkundigen in de federale non-profitsectoren het barema 1.35 krijgen.</t>
  </si>
  <si>
    <t>Het barema 1.35 voor zorgkundigen maakte deel uit van het mini-akkoord van 2013 maar werd pas op 07/11/2013 - na lang onderhandelen en diverse vakbondsacties - bevestigd in een CAO.</t>
  </si>
  <si>
    <t>De CAO heeft uitwerking met ingang van 1 januari 2014 in de ziekenhuizen.</t>
  </si>
  <si>
    <t>hoger BSO of lager TSO+bijkomende vorming voor de functie</t>
  </si>
  <si>
    <t>diploma hogere scholing of specialisatie</t>
  </si>
  <si>
    <t>1.55-1.61-1.77 + 2j</t>
  </si>
  <si>
    <t>(1.16)</t>
  </si>
  <si>
    <t>(1.18)</t>
  </si>
  <si>
    <t>(1.20)</t>
  </si>
  <si>
    <t>(1.22-1.30)</t>
  </si>
  <si>
    <t>(1.34)</t>
  </si>
  <si>
    <t>(1.37)</t>
  </si>
  <si>
    <t>(1.38)</t>
  </si>
  <si>
    <t>(1.42)</t>
  </si>
  <si>
    <t>(1.43)</t>
  </si>
  <si>
    <t>(1.46)</t>
  </si>
  <si>
    <t>(1.49)</t>
  </si>
  <si>
    <t>(1.55)</t>
  </si>
  <si>
    <t>(1.58)</t>
  </si>
  <si>
    <t>(1.59)</t>
  </si>
  <si>
    <t>(1.60)</t>
  </si>
  <si>
    <t>(1.61-1.77)</t>
  </si>
  <si>
    <t>(1.67)</t>
  </si>
  <si>
    <t>(1.75)</t>
  </si>
  <si>
    <t>(1.77)</t>
  </si>
  <si>
    <t>(1.82)</t>
  </si>
  <si>
    <t>(1.85)</t>
  </si>
  <si>
    <t>(1.86)</t>
  </si>
  <si>
    <t>(1.88)</t>
  </si>
  <si>
    <t>(1.89)</t>
  </si>
  <si>
    <t>(1.90)</t>
  </si>
  <si>
    <t>(1.96)</t>
  </si>
  <si>
    <t>[13.3]</t>
  </si>
  <si>
    <t>[1.01]</t>
  </si>
  <si>
    <t>[1.00]</t>
  </si>
  <si>
    <t>[1.99]</t>
  </si>
  <si>
    <t>[1.98]</t>
  </si>
  <si>
    <t>[1.97]</t>
  </si>
  <si>
    <t>[1.93]</t>
  </si>
  <si>
    <t>[1.94]</t>
  </si>
  <si>
    <t>[1.91]</t>
  </si>
  <si>
    <t>[1.79]</t>
  </si>
  <si>
    <t>[1.87]</t>
  </si>
  <si>
    <t>[1.92]</t>
  </si>
  <si>
    <t>[1.95]</t>
  </si>
  <si>
    <t>1.57</t>
  </si>
  <si>
    <t>1.61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</si>
</sst>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_€_-;\-* #,##0.00\ _€_-;_-* &quot;-&quot;??\ _€_-;_-@_-"/>
    <numFmt numFmtId="165" formatCode="0.0000"/>
    <numFmt numFmtId="166" formatCode="[$-813]d\ mmmm\ yyyy;@"/>
    <numFmt numFmtId="167" formatCode="0.00000"/>
    <numFmt numFmtId="168" formatCode="#,##0.0000"/>
    <numFmt numFmtId="169" formatCode="0.000"/>
  </numFmts>
  <fonts count="29" x14ac:knownFonts="1">
    <font>
      <sz val="10"/>
      <name val="Arial"/>
    </font>
    <font>
      <sz val="10"/>
      <name val="Arial"/>
      <family val="2"/>
    </font>
    <font>
      <b/>
      <sz val="10"/>
      <name val="Arial"/>
      <family val="2"/>
    </font>
    <font>
      <sz val="9"/>
      <name val="Arial"/>
      <family val="2"/>
    </font>
    <font>
      <sz val="10"/>
      <name val="Arial"/>
      <family val="2"/>
    </font>
    <font>
      <sz val="10"/>
      <name val="Arial"/>
      <family val="2"/>
    </font>
    <font>
      <b/>
      <sz val="10"/>
      <color indexed="10"/>
      <name val="Calibri"/>
      <family val="2"/>
    </font>
    <font>
      <sz val="10"/>
      <name val="Calibri"/>
      <family val="2"/>
    </font>
    <font>
      <b/>
      <sz val="12"/>
      <name val="Arial"/>
      <family val="2"/>
    </font>
    <font>
      <sz val="9"/>
      <color theme="1"/>
      <name val="Calibri"/>
      <family val="2"/>
      <scheme val="minor"/>
    </font>
    <font>
      <b/>
      <sz val="16"/>
      <name val="Calibri"/>
      <family val="2"/>
      <scheme val="minor"/>
    </font>
    <font>
      <sz val="12"/>
      <name val="Calibri"/>
      <family val="2"/>
      <scheme val="minor"/>
    </font>
    <font>
      <sz val="10"/>
      <name val="Calibri"/>
      <family val="2"/>
      <scheme val="minor"/>
    </font>
    <font>
      <b/>
      <sz val="10"/>
      <color indexed="10"/>
      <name val="Calibri"/>
      <family val="2"/>
      <scheme val="minor"/>
    </font>
    <font>
      <sz val="9"/>
      <color indexed="10"/>
      <name val="Calibri"/>
      <family val="2"/>
      <scheme val="minor"/>
    </font>
    <font>
      <b/>
      <sz val="11"/>
      <name val="Calibri"/>
      <family val="2"/>
      <scheme val="minor"/>
    </font>
    <font>
      <sz val="11"/>
      <name val="Calibri"/>
      <family val="2"/>
      <scheme val="minor"/>
    </font>
    <font>
      <b/>
      <sz val="18"/>
      <color indexed="10"/>
      <name val="Calibri"/>
      <family val="2"/>
      <scheme val="minor"/>
    </font>
    <font>
      <b/>
      <sz val="9"/>
      <name val="Arial"/>
      <family val="2"/>
    </font>
    <font>
      <sz val="12"/>
      <name val="Arial"/>
      <family val="2"/>
    </font>
    <font>
      <sz val="10"/>
      <color rgb="FF484848"/>
      <name val="Arial"/>
      <family val="2"/>
    </font>
    <font>
      <u/>
      <sz val="10"/>
      <color theme="10"/>
      <name val="Arial"/>
      <family val="2"/>
    </font>
    <font>
      <sz val="9"/>
      <color indexed="81"/>
      <name val="Tahoma"/>
      <family val="2"/>
    </font>
    <font>
      <b/>
      <sz val="9"/>
      <color indexed="81"/>
      <name val="Tahoma"/>
      <family val="2"/>
    </font>
    <font>
      <b/>
      <sz val="10"/>
      <color rgb="FFFF0000"/>
      <name val="Arial"/>
      <family val="2"/>
    </font>
    <font>
      <sz val="10"/>
      <color rgb="FFFFFFFF"/>
      <name val="Calibri"/>
      <family val="2"/>
    </font>
    <font>
      <sz val="10"/>
      <color rgb="FF00BEF6"/>
      <name val="Calibri"/>
      <family val="2"/>
    </font>
    <font>
      <sz val="10"/>
      <color rgb="FF193B66"/>
      <name val="Calibri"/>
      <family val="2"/>
    </font>
    <font>
      <b/>
      <u/>
      <sz val="10"/>
      <color rgb="FF193B66"/>
      <name val="Calibri"/>
      <family val="2"/>
    </font>
  </fonts>
  <fills count="13">
    <fill>
      <patternFill patternType="none"/>
    </fill>
    <fill>
      <patternFill patternType="gray125"/>
    </fill>
    <fill>
      <patternFill patternType="solid">
        <fgColor rgb="FFFFFFCC"/>
        <bgColor indexed="64"/>
      </patternFill>
    </fill>
    <fill>
      <patternFill patternType="solid">
        <fgColor theme="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00BEF6"/>
        <bgColor indexed="64"/>
      </patternFill>
    </fill>
    <fill>
      <patternFill patternType="solid">
        <fgColor rgb="FFB0E3FF"/>
        <bgColor indexed="64"/>
      </patternFill>
    </fill>
  </fills>
  <borders count="59">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10"/>
      </bottom>
      <diagonal/>
    </border>
    <border>
      <left/>
      <right style="medium">
        <color indexed="10"/>
      </right>
      <top/>
      <bottom/>
      <diagonal/>
    </border>
    <border>
      <left/>
      <right style="medium">
        <color indexed="10"/>
      </right>
      <top/>
      <bottom style="hair">
        <color indexed="64"/>
      </bottom>
      <diagonal/>
    </border>
    <border>
      <left/>
      <right/>
      <top/>
      <bottom style="hair">
        <color indexed="64"/>
      </bottom>
      <diagonal/>
    </border>
    <border>
      <left/>
      <right style="medium">
        <color indexed="10"/>
      </right>
      <top style="hair">
        <color indexed="64"/>
      </top>
      <bottom style="medium">
        <color indexed="10"/>
      </bottom>
      <diagonal/>
    </border>
    <border>
      <left/>
      <right/>
      <top style="hair">
        <color indexed="64"/>
      </top>
      <bottom style="medium">
        <color indexed="1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10"/>
      </right>
      <top/>
      <bottom style="medium">
        <color indexed="10"/>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rgb="FF00BEF6"/>
      </left>
      <right/>
      <top style="medium">
        <color rgb="FF00BEF6"/>
      </top>
      <bottom style="medium">
        <color rgb="FF00BEF6"/>
      </bottom>
      <diagonal/>
    </border>
    <border>
      <left/>
      <right/>
      <top style="medium">
        <color rgb="FF00BEF6"/>
      </top>
      <bottom style="medium">
        <color rgb="FF00BEF6"/>
      </bottom>
      <diagonal/>
    </border>
    <border>
      <left/>
      <right style="medium">
        <color rgb="FF00BEF6"/>
      </right>
      <top style="medium">
        <color rgb="FF00BEF6"/>
      </top>
      <bottom style="medium">
        <color rgb="FF00BEF6"/>
      </bottom>
      <diagonal/>
    </border>
    <border>
      <left style="medium">
        <color rgb="FF00BEF6"/>
      </left>
      <right style="medium">
        <color rgb="FF00BEF6"/>
      </right>
      <top/>
      <bottom style="medium">
        <color rgb="FF00BEF6"/>
      </bottom>
      <diagonal/>
    </border>
    <border>
      <left/>
      <right style="medium">
        <color rgb="FF00BEF6"/>
      </right>
      <top/>
      <bottom style="medium">
        <color rgb="FF00BEF6"/>
      </bottom>
      <diagonal/>
    </border>
    <border>
      <left style="medium">
        <color rgb="FF00BEF6"/>
      </left>
      <right style="medium">
        <color rgb="FF00BEF6"/>
      </right>
      <top/>
      <bottom/>
      <diagonal/>
    </border>
    <border>
      <left/>
      <right style="medium">
        <color rgb="FF00BEF6"/>
      </right>
      <top/>
      <bottom/>
      <diagonal/>
    </border>
    <border>
      <left style="medium">
        <color rgb="FF00BEF6"/>
      </left>
      <right style="medium">
        <color rgb="FF00BEF6"/>
      </right>
      <top style="medium">
        <color rgb="FF00BEF6"/>
      </top>
      <bottom/>
      <diagonal/>
    </border>
    <border>
      <left/>
      <right/>
      <top style="medium">
        <color rgb="FF00BEF6"/>
      </top>
      <bottom/>
      <diagonal/>
    </border>
    <border>
      <left style="medium">
        <color indexed="64"/>
      </left>
      <right/>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5" fillId="0" borderId="0"/>
    <xf numFmtId="0" fontId="21" fillId="0" borderId="0" applyNumberFormat="0" applyFill="0" applyBorder="0" applyAlignment="0" applyProtection="0"/>
  </cellStyleXfs>
  <cellXfs count="263">
    <xf numFmtId="0" fontId="0" fillId="0" borderId="0" xfId="0"/>
    <xf numFmtId="0" fontId="0" fillId="0" borderId="0" xfId="0" applyAlignment="1" applyProtection="1">
      <alignment horizontal="center"/>
      <protection hidden="1"/>
    </xf>
    <xf numFmtId="0" fontId="8" fillId="0" borderId="0" xfId="0" applyFont="1" applyAlignment="1" applyProtection="1">
      <protection hidden="1"/>
    </xf>
    <xf numFmtId="0" fontId="0" fillId="0" borderId="0" xfId="0" applyProtection="1">
      <protection hidden="1"/>
    </xf>
    <xf numFmtId="0" fontId="4" fillId="0" borderId="0" xfId="0" applyFont="1" applyAlignment="1" applyProtection="1">
      <alignment horizontal="center"/>
      <protection hidden="1"/>
    </xf>
    <xf numFmtId="0" fontId="2" fillId="3" borderId="2" xfId="0" applyFont="1" applyFill="1" applyBorder="1" applyAlignment="1" applyProtection="1">
      <alignment horizontal="center" vertical="center"/>
      <protection hidden="1"/>
    </xf>
    <xf numFmtId="0" fontId="2" fillId="0" borderId="0" xfId="0" applyFont="1" applyAlignment="1" applyProtection="1">
      <alignment horizontal="center"/>
      <protection hidden="1"/>
    </xf>
    <xf numFmtId="4" fontId="3" fillId="0" borderId="25" xfId="0" applyNumberFormat="1" applyFont="1" applyBorder="1" applyAlignment="1" applyProtection="1">
      <alignment horizontal="center"/>
      <protection hidden="1"/>
    </xf>
    <xf numFmtId="4" fontId="3" fillId="0" borderId="15" xfId="0" applyNumberFormat="1" applyFont="1" applyBorder="1" applyAlignment="1" applyProtection="1">
      <alignment horizontal="center"/>
      <protection hidden="1"/>
    </xf>
    <xf numFmtId="4" fontId="3" fillId="0" borderId="28" xfId="0" applyNumberFormat="1" applyFont="1" applyBorder="1" applyAlignment="1" applyProtection="1">
      <alignment horizontal="center"/>
      <protection hidden="1"/>
    </xf>
    <xf numFmtId="0" fontId="0" fillId="0" borderId="14" xfId="0" applyBorder="1" applyAlignment="1" applyProtection="1">
      <alignment horizontal="center"/>
      <protection hidden="1"/>
    </xf>
    <xf numFmtId="4" fontId="3" fillId="0" borderId="22" xfId="0" applyNumberFormat="1" applyFont="1" applyBorder="1" applyAlignment="1" applyProtection="1">
      <alignment horizontal="center"/>
      <protection hidden="1"/>
    </xf>
    <xf numFmtId="168" fontId="3" fillId="0" borderId="0" xfId="0" applyNumberFormat="1" applyFont="1" applyAlignment="1" applyProtection="1">
      <alignment horizontal="center"/>
      <protection hidden="1"/>
    </xf>
    <xf numFmtId="10" fontId="0" fillId="0" borderId="0" xfId="2" applyNumberFormat="1" applyFont="1" applyAlignment="1" applyProtection="1">
      <alignment horizontal="center"/>
      <protection hidden="1"/>
    </xf>
    <xf numFmtId="0" fontId="4" fillId="0" borderId="0" xfId="0" applyFont="1" applyAlignment="1" applyProtection="1">
      <alignment horizontal="center" wrapText="1"/>
      <protection hidden="1"/>
    </xf>
    <xf numFmtId="0" fontId="4" fillId="0" borderId="31" xfId="0" applyFont="1" applyBorder="1" applyAlignment="1" applyProtection="1">
      <alignment horizontal="left"/>
      <protection hidden="1"/>
    </xf>
    <xf numFmtId="0" fontId="0" fillId="0" borderId="0" xfId="0" applyBorder="1" applyAlignment="1" applyProtection="1">
      <alignment horizontal="center"/>
      <protection hidden="1"/>
    </xf>
    <xf numFmtId="9" fontId="0" fillId="0" borderId="32" xfId="0" applyNumberFormat="1" applyBorder="1" applyAlignment="1" applyProtection="1">
      <alignment horizontal="center"/>
      <protection hidden="1"/>
    </xf>
    <xf numFmtId="0" fontId="4" fillId="0" borderId="33" xfId="0" applyFont="1" applyBorder="1" applyAlignment="1" applyProtection="1">
      <alignment horizontal="left"/>
      <protection hidden="1"/>
    </xf>
    <xf numFmtId="9" fontId="0" fillId="0" borderId="34" xfId="0" applyNumberFormat="1" applyBorder="1" applyAlignment="1" applyProtection="1">
      <alignment horizontal="center"/>
      <protection hidden="1"/>
    </xf>
    <xf numFmtId="4" fontId="3" fillId="0" borderId="26" xfId="0" applyNumberFormat="1" applyFont="1" applyBorder="1" applyProtection="1">
      <protection hidden="1"/>
    </xf>
    <xf numFmtId="0" fontId="3" fillId="0" borderId="0" xfId="0" applyFont="1" applyAlignment="1" applyProtection="1">
      <alignment horizontal="center"/>
      <protection hidden="1"/>
    </xf>
    <xf numFmtId="4" fontId="3" fillId="6" borderId="15" xfId="0" applyNumberFormat="1" applyFont="1" applyFill="1" applyBorder="1" applyAlignment="1" applyProtection="1">
      <alignment horizontal="center"/>
      <protection hidden="1"/>
    </xf>
    <xf numFmtId="4" fontId="3" fillId="0" borderId="17" xfId="0" applyNumberFormat="1" applyFont="1" applyBorder="1" applyProtection="1">
      <protection hidden="1"/>
    </xf>
    <xf numFmtId="4" fontId="3" fillId="0" borderId="29" xfId="0" applyNumberFormat="1" applyFont="1" applyBorder="1" applyProtection="1">
      <protection hidden="1"/>
    </xf>
    <xf numFmtId="0" fontId="3" fillId="0" borderId="14" xfId="0" applyFont="1" applyBorder="1" applyAlignment="1" applyProtection="1">
      <alignment horizontal="center"/>
      <protection hidden="1"/>
    </xf>
    <xf numFmtId="168" fontId="3" fillId="6" borderId="22" xfId="0" applyNumberFormat="1" applyFont="1" applyFill="1" applyBorder="1" applyAlignment="1" applyProtection="1">
      <alignment horizontal="center"/>
      <protection hidden="1"/>
    </xf>
    <xf numFmtId="168" fontId="3" fillId="6" borderId="15" xfId="0" applyNumberFormat="1" applyFont="1" applyFill="1" applyBorder="1" applyAlignment="1" applyProtection="1">
      <alignment horizontal="center"/>
      <protection hidden="1"/>
    </xf>
    <xf numFmtId="0" fontId="4" fillId="0" borderId="31"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4" fillId="0" borderId="32" xfId="0" applyFont="1" applyBorder="1" applyAlignment="1" applyProtection="1">
      <alignment horizontal="center"/>
      <protection hidden="1"/>
    </xf>
    <xf numFmtId="10" fontId="4" fillId="0" borderId="33" xfId="0" applyNumberFormat="1" applyFont="1" applyBorder="1" applyAlignment="1" applyProtection="1">
      <alignment horizontal="center"/>
      <protection hidden="1"/>
    </xf>
    <xf numFmtId="10" fontId="0" fillId="0" borderId="14" xfId="0" applyNumberFormat="1" applyBorder="1" applyAlignment="1" applyProtection="1">
      <alignment horizontal="center"/>
      <protection hidden="1"/>
    </xf>
    <xf numFmtId="10" fontId="0" fillId="0" borderId="34" xfId="0" applyNumberFormat="1" applyBorder="1" applyAlignment="1" applyProtection="1">
      <alignment horizontal="center"/>
      <protection hidden="1"/>
    </xf>
    <xf numFmtId="0" fontId="0" fillId="0" borderId="34" xfId="0" applyBorder="1" applyAlignment="1" applyProtection="1">
      <alignment horizontal="center"/>
      <protection hidden="1"/>
    </xf>
    <xf numFmtId="4" fontId="3" fillId="6" borderId="0" xfId="0" applyNumberFormat="1" applyFont="1" applyFill="1" applyBorder="1" applyAlignment="1" applyProtection="1">
      <alignment horizontal="center"/>
      <protection hidden="1"/>
    </xf>
    <xf numFmtId="0" fontId="19" fillId="0" borderId="0" xfId="0" applyFont="1" applyAlignment="1" applyProtection="1">
      <alignment horizontal="center"/>
      <protection hidden="1"/>
    </xf>
    <xf numFmtId="0" fontId="19" fillId="0" borderId="0" xfId="0" applyFont="1" applyProtection="1">
      <protection hidden="1"/>
    </xf>
    <xf numFmtId="0" fontId="2" fillId="3" borderId="2" xfId="0" applyFont="1" applyFill="1" applyBorder="1" applyAlignment="1" applyProtection="1">
      <alignment horizontal="center" vertical="center" wrapText="1"/>
      <protection hidden="1"/>
    </xf>
    <xf numFmtId="0" fontId="0" fillId="0" borderId="0" xfId="0" applyFill="1" applyAlignment="1" applyProtection="1">
      <alignment horizontal="center"/>
      <protection hidden="1"/>
    </xf>
    <xf numFmtId="0" fontId="19" fillId="0" borderId="0" xfId="0" applyFont="1" applyFill="1" applyAlignment="1" applyProtection="1">
      <alignment horizontal="center"/>
      <protection hidden="1"/>
    </xf>
    <xf numFmtId="168" fontId="3" fillId="6" borderId="42" xfId="0" applyNumberFormat="1" applyFont="1" applyFill="1" applyBorder="1" applyAlignment="1" applyProtection="1">
      <alignment horizontal="center"/>
      <protection hidden="1"/>
    </xf>
    <xf numFmtId="168" fontId="3" fillId="6" borderId="38" xfId="0" applyNumberFormat="1" applyFont="1" applyFill="1" applyBorder="1" applyAlignment="1" applyProtection="1">
      <alignment horizontal="center"/>
      <protection hidden="1"/>
    </xf>
    <xf numFmtId="168" fontId="3" fillId="6" borderId="43" xfId="0" applyNumberFormat="1" applyFont="1" applyFill="1" applyBorder="1" applyAlignment="1" applyProtection="1">
      <alignment horizontal="center"/>
      <protection hidden="1"/>
    </xf>
    <xf numFmtId="168" fontId="3" fillId="6" borderId="39" xfId="0" applyNumberFormat="1" applyFont="1" applyFill="1" applyBorder="1" applyAlignment="1" applyProtection="1">
      <alignment horizontal="center"/>
      <protection hidden="1"/>
    </xf>
    <xf numFmtId="168" fontId="3" fillId="6" borderId="44" xfId="0" applyNumberFormat="1" applyFont="1" applyFill="1" applyBorder="1" applyAlignment="1" applyProtection="1">
      <alignment horizontal="center"/>
      <protection hidden="1"/>
    </xf>
    <xf numFmtId="168" fontId="3" fillId="6" borderId="28" xfId="0" applyNumberFormat="1" applyFont="1" applyFill="1" applyBorder="1" applyAlignment="1" applyProtection="1">
      <alignment horizontal="center"/>
      <protection hidden="1"/>
    </xf>
    <xf numFmtId="168" fontId="3" fillId="6" borderId="40" xfId="0" applyNumberFormat="1" applyFont="1" applyFill="1" applyBorder="1" applyAlignment="1" applyProtection="1">
      <alignment horizontal="center"/>
      <protection hidden="1"/>
    </xf>
    <xf numFmtId="4" fontId="3" fillId="6" borderId="43" xfId="0" applyNumberFormat="1" applyFont="1" applyFill="1" applyBorder="1" applyAlignment="1" applyProtection="1">
      <alignment horizontal="center"/>
      <protection hidden="1"/>
    </xf>
    <xf numFmtId="4" fontId="3" fillId="6" borderId="39" xfId="0" applyNumberFormat="1" applyFont="1" applyFill="1" applyBorder="1" applyAlignment="1" applyProtection="1">
      <alignment horizontal="center"/>
      <protection hidden="1"/>
    </xf>
    <xf numFmtId="4" fontId="3" fillId="6" borderId="44" xfId="0" applyNumberFormat="1" applyFont="1" applyFill="1" applyBorder="1" applyAlignment="1" applyProtection="1">
      <alignment horizontal="center"/>
      <protection hidden="1"/>
    </xf>
    <xf numFmtId="4" fontId="3" fillId="6" borderId="28" xfId="0" applyNumberFormat="1" applyFont="1" applyFill="1" applyBorder="1" applyAlignment="1" applyProtection="1">
      <alignment horizontal="center"/>
      <protection hidden="1"/>
    </xf>
    <xf numFmtId="4" fontId="3" fillId="6" borderId="40" xfId="0" applyNumberFormat="1" applyFont="1" applyFill="1" applyBorder="1" applyAlignment="1" applyProtection="1">
      <alignment horizontal="center"/>
      <protection hidden="1"/>
    </xf>
    <xf numFmtId="0" fontId="0" fillId="0" borderId="36" xfId="0" applyBorder="1" applyAlignment="1" applyProtection="1">
      <alignment horizontal="center"/>
      <protection hidden="1"/>
    </xf>
    <xf numFmtId="4" fontId="3" fillId="0" borderId="45" xfId="0" applyNumberFormat="1" applyFont="1" applyBorder="1" applyAlignment="1" applyProtection="1">
      <alignment horizontal="center"/>
      <protection hidden="1"/>
    </xf>
    <xf numFmtId="4" fontId="3" fillId="0" borderId="46" xfId="0" applyNumberFormat="1" applyFont="1" applyBorder="1" applyAlignment="1" applyProtection="1">
      <alignment horizontal="center"/>
      <protection hidden="1"/>
    </xf>
    <xf numFmtId="4" fontId="3" fillId="0" borderId="47" xfId="0" applyNumberFormat="1" applyFont="1" applyBorder="1" applyAlignment="1" applyProtection="1">
      <alignment horizontal="center"/>
      <protection hidden="1"/>
    </xf>
    <xf numFmtId="0" fontId="18" fillId="7" borderId="20" xfId="1" applyNumberFormat="1" applyFont="1" applyFill="1" applyBorder="1" applyAlignment="1" applyProtection="1">
      <alignment horizontal="center"/>
      <protection hidden="1"/>
    </xf>
    <xf numFmtId="0" fontId="18" fillId="7" borderId="20" xfId="0" applyFont="1" applyFill="1" applyBorder="1" applyAlignment="1" applyProtection="1">
      <alignment horizontal="center"/>
      <protection hidden="1"/>
    </xf>
    <xf numFmtId="0" fontId="18" fillId="7" borderId="21" xfId="0" applyFont="1" applyFill="1" applyBorder="1" applyAlignment="1" applyProtection="1">
      <alignment horizontal="center"/>
      <protection hidden="1"/>
    </xf>
    <xf numFmtId="0" fontId="8" fillId="0" borderId="0" xfId="0" applyFont="1" applyAlignment="1" applyProtection="1">
      <alignment horizontal="center"/>
      <protection hidden="1"/>
    </xf>
    <xf numFmtId="166" fontId="0" fillId="0" borderId="0" xfId="0" quotePrefix="1" applyNumberFormat="1" applyFont="1" applyProtection="1">
      <protection hidden="1"/>
    </xf>
    <xf numFmtId="0" fontId="5" fillId="0" borderId="0" xfId="0" applyFont="1" applyProtection="1">
      <protection hidden="1"/>
    </xf>
    <xf numFmtId="165" fontId="0" fillId="0" borderId="1" xfId="0" applyNumberFormat="1" applyFont="1" applyBorder="1" applyAlignment="1" applyProtection="1">
      <alignment horizontal="right" vertical="center"/>
      <protection hidden="1"/>
    </xf>
    <xf numFmtId="0" fontId="0" fillId="4" borderId="9" xfId="0" applyFont="1" applyFill="1" applyBorder="1" applyProtection="1">
      <protection hidden="1"/>
    </xf>
    <xf numFmtId="0" fontId="0" fillId="4" borderId="10" xfId="0" applyFill="1" applyBorder="1" applyProtection="1">
      <protection hidden="1"/>
    </xf>
    <xf numFmtId="165" fontId="0" fillId="4" borderId="10" xfId="0" applyNumberFormat="1" applyFont="1" applyFill="1" applyBorder="1" applyProtection="1">
      <protection hidden="1"/>
    </xf>
    <xf numFmtId="165" fontId="0" fillId="4" borderId="10" xfId="0" applyNumberFormat="1" applyFill="1" applyBorder="1" applyProtection="1">
      <protection hidden="1"/>
    </xf>
    <xf numFmtId="1" fontId="0" fillId="4" borderId="10" xfId="0" applyNumberFormat="1" applyFill="1" applyBorder="1" applyProtection="1">
      <protection hidden="1"/>
    </xf>
    <xf numFmtId="165" fontId="0" fillId="4" borderId="11" xfId="0" applyNumberFormat="1" applyFill="1" applyBorder="1" applyProtection="1">
      <protection hidden="1"/>
    </xf>
    <xf numFmtId="0" fontId="9" fillId="0" borderId="0" xfId="0" applyFont="1" applyProtection="1">
      <protection hidden="1"/>
    </xf>
    <xf numFmtId="166" fontId="0" fillId="2" borderId="0" xfId="0" quotePrefix="1" applyNumberFormat="1" applyFont="1" applyFill="1" applyProtection="1">
      <protection hidden="1"/>
    </xf>
    <xf numFmtId="4" fontId="0" fillId="0" borderId="2" xfId="0" applyNumberFormat="1" applyBorder="1" applyProtection="1">
      <protection hidden="1"/>
    </xf>
    <xf numFmtId="2" fontId="0" fillId="0" borderId="0" xfId="0" applyNumberFormat="1" applyProtection="1">
      <protection hidden="1"/>
    </xf>
    <xf numFmtId="165" fontId="0" fillId="2" borderId="0" xfId="0" applyNumberFormat="1" applyFont="1" applyFill="1" applyProtection="1">
      <protection hidden="1"/>
    </xf>
    <xf numFmtId="165" fontId="0" fillId="0" borderId="0" xfId="0" applyNumberFormat="1" applyProtection="1">
      <protection hidden="1"/>
    </xf>
    <xf numFmtId="1" fontId="0" fillId="0" borderId="0" xfId="0" applyNumberFormat="1" applyProtection="1">
      <protection hidden="1"/>
    </xf>
    <xf numFmtId="0" fontId="0" fillId="0" borderId="0" xfId="0" applyFont="1" applyBorder="1" applyAlignment="1" applyProtection="1">
      <alignment horizontal="left"/>
      <protection hidden="1"/>
    </xf>
    <xf numFmtId="0" fontId="2" fillId="0" borderId="0" xfId="0" applyFont="1" applyProtection="1">
      <protection hidden="1"/>
    </xf>
    <xf numFmtId="4" fontId="0" fillId="0" borderId="0" xfId="0" applyNumberFormat="1" applyProtection="1">
      <protection hidden="1"/>
    </xf>
    <xf numFmtId="4" fontId="5" fillId="0" borderId="0" xfId="0" applyNumberFormat="1" applyFont="1" applyProtection="1">
      <protection hidden="1"/>
    </xf>
    <xf numFmtId="0" fontId="5" fillId="0" borderId="0" xfId="0" quotePrefix="1" applyFont="1" applyProtection="1">
      <protection hidden="1"/>
    </xf>
    <xf numFmtId="9" fontId="0" fillId="0" borderId="0" xfId="2" applyFont="1" applyProtection="1">
      <protection hidden="1"/>
    </xf>
    <xf numFmtId="0" fontId="4" fillId="0" borderId="0" xfId="0" applyFont="1" applyProtection="1">
      <protection hidden="1"/>
    </xf>
    <xf numFmtId="2" fontId="5" fillId="0" borderId="0" xfId="0" applyNumberFormat="1" applyFont="1" applyProtection="1">
      <protection hidden="1"/>
    </xf>
    <xf numFmtId="2" fontId="5" fillId="4" borderId="2" xfId="0" applyNumberFormat="1" applyFont="1" applyFill="1" applyBorder="1" applyProtection="1">
      <protection hidden="1"/>
    </xf>
    <xf numFmtId="165" fontId="0" fillId="4" borderId="2" xfId="0" applyNumberFormat="1" applyFill="1" applyBorder="1" applyProtection="1">
      <protection hidden="1"/>
    </xf>
    <xf numFmtId="165" fontId="0" fillId="4" borderId="12" xfId="0" applyNumberFormat="1" applyFill="1" applyBorder="1" applyProtection="1">
      <protection hidden="1"/>
    </xf>
    <xf numFmtId="0" fontId="10" fillId="0" borderId="0" xfId="0" applyFont="1" applyFill="1" applyBorder="1" applyProtection="1">
      <protection hidden="1"/>
    </xf>
    <xf numFmtId="0" fontId="11" fillId="0" borderId="0" xfId="0" applyFont="1" applyBorder="1" applyProtection="1">
      <protection hidden="1"/>
    </xf>
    <xf numFmtId="0" fontId="10" fillId="0" borderId="3" xfId="0" applyFont="1" applyFill="1" applyBorder="1" applyProtection="1">
      <protection hidden="1"/>
    </xf>
    <xf numFmtId="0" fontId="11" fillId="0" borderId="3" xfId="0" applyFont="1" applyFill="1" applyBorder="1" applyProtection="1">
      <protection hidden="1"/>
    </xf>
    <xf numFmtId="0" fontId="12" fillId="0" borderId="3" xfId="0" applyFont="1" applyFill="1" applyBorder="1" applyProtection="1">
      <protection hidden="1"/>
    </xf>
    <xf numFmtId="0" fontId="13" fillId="0" borderId="4" xfId="0" applyFont="1" applyFill="1" applyBorder="1" applyAlignment="1" applyProtection="1">
      <alignment horizontal="left" vertical="center"/>
      <protection hidden="1"/>
    </xf>
    <xf numFmtId="0" fontId="12" fillId="0" borderId="0" xfId="0" applyFont="1" applyFill="1" applyBorder="1" applyProtection="1">
      <protection hidden="1"/>
    </xf>
    <xf numFmtId="0" fontId="14" fillId="0" borderId="0" xfId="0" applyFont="1" applyFill="1" applyBorder="1" applyAlignment="1" applyProtection="1">
      <alignment horizontal="left"/>
      <protection hidden="1"/>
    </xf>
    <xf numFmtId="0" fontId="15" fillId="0" borderId="0" xfId="0" applyFont="1" applyFill="1" applyBorder="1" applyAlignment="1" applyProtection="1">
      <alignment horizontal="left"/>
      <protection hidden="1"/>
    </xf>
    <xf numFmtId="0" fontId="16" fillId="0" borderId="0" xfId="0" applyFont="1" applyFill="1" applyBorder="1" applyAlignment="1" applyProtection="1">
      <alignment horizontal="left"/>
      <protection hidden="1"/>
    </xf>
    <xf numFmtId="0" fontId="12" fillId="0" borderId="5" xfId="0" applyFont="1" applyFill="1" applyBorder="1" applyProtection="1">
      <protection hidden="1"/>
    </xf>
    <xf numFmtId="2" fontId="12" fillId="0" borderId="6" xfId="0" applyNumberFormat="1" applyFont="1" applyFill="1" applyBorder="1" applyAlignment="1" applyProtection="1">
      <alignment horizontal="center"/>
      <protection hidden="1"/>
    </xf>
    <xf numFmtId="0" fontId="12" fillId="0" borderId="6" xfId="0" applyFont="1" applyFill="1" applyBorder="1" applyAlignment="1" applyProtection="1">
      <alignment horizontal="center"/>
      <protection hidden="1"/>
    </xf>
    <xf numFmtId="49" fontId="12" fillId="0" borderId="6" xfId="0" applyNumberFormat="1" applyFont="1" applyFill="1" applyBorder="1" applyAlignment="1" applyProtection="1">
      <alignment horizontal="center"/>
      <protection hidden="1"/>
    </xf>
    <xf numFmtId="9" fontId="12" fillId="0" borderId="6" xfId="0" applyNumberFormat="1" applyFont="1" applyFill="1" applyBorder="1" applyAlignment="1" applyProtection="1">
      <alignment horizontal="center"/>
      <protection hidden="1"/>
    </xf>
    <xf numFmtId="0" fontId="14" fillId="0" borderId="6" xfId="0" applyFont="1" applyFill="1" applyBorder="1" applyAlignment="1" applyProtection="1">
      <alignment horizontal="left"/>
      <protection hidden="1"/>
    </xf>
    <xf numFmtId="2" fontId="12" fillId="0" borderId="6" xfId="0" applyNumberFormat="1" applyFont="1" applyFill="1" applyBorder="1" applyAlignment="1" applyProtection="1">
      <alignment horizontal="left"/>
      <protection hidden="1"/>
    </xf>
    <xf numFmtId="0" fontId="12" fillId="0" borderId="0" xfId="0" applyFont="1" applyAlignment="1" applyProtection="1">
      <alignment horizontal="center"/>
      <protection hidden="1"/>
    </xf>
    <xf numFmtId="2" fontId="12" fillId="0" borderId="0" xfId="0" applyNumberFormat="1" applyFont="1" applyAlignment="1" applyProtection="1">
      <alignment horizontal="center"/>
      <protection hidden="1"/>
    </xf>
    <xf numFmtId="167" fontId="0" fillId="0" borderId="0" xfId="0" applyNumberFormat="1" applyProtection="1">
      <protection hidden="1"/>
    </xf>
    <xf numFmtId="0" fontId="12" fillId="0" borderId="7" xfId="0" applyFont="1" applyFill="1" applyBorder="1" applyProtection="1">
      <protection hidden="1"/>
    </xf>
    <xf numFmtId="0" fontId="12" fillId="0" borderId="8" xfId="0" applyFont="1" applyFill="1" applyBorder="1" applyProtection="1">
      <protection hidden="1"/>
    </xf>
    <xf numFmtId="0" fontId="14" fillId="0" borderId="8" xfId="0" applyFont="1" applyFill="1" applyBorder="1" applyAlignment="1" applyProtection="1">
      <alignment horizontal="left"/>
      <protection hidden="1"/>
    </xf>
    <xf numFmtId="0" fontId="11" fillId="0" borderId="0" xfId="0" applyFont="1" applyProtection="1">
      <protection hidden="1"/>
    </xf>
    <xf numFmtId="0" fontId="3" fillId="0" borderId="0" xfId="1" applyNumberFormat="1" applyFont="1" applyProtection="1">
      <protection hidden="1"/>
    </xf>
    <xf numFmtId="4" fontId="3" fillId="0" borderId="0" xfId="0" applyNumberFormat="1" applyFont="1" applyAlignment="1" applyProtection="1">
      <alignment horizontal="right"/>
      <protection hidden="1"/>
    </xf>
    <xf numFmtId="0" fontId="4" fillId="0" borderId="0" xfId="0" applyFont="1" applyFill="1" applyProtection="1">
      <protection hidden="1"/>
    </xf>
    <xf numFmtId="0" fontId="3" fillId="0" borderId="0" xfId="1" applyNumberFormat="1" applyFont="1" applyAlignment="1" applyProtection="1">
      <alignment horizontal="center"/>
      <protection hidden="1"/>
    </xf>
    <xf numFmtId="4" fontId="3" fillId="0" borderId="27" xfId="0" applyNumberFormat="1" applyFont="1" applyBorder="1" applyAlignment="1" applyProtection="1">
      <alignment horizontal="center"/>
      <protection hidden="1"/>
    </xf>
    <xf numFmtId="4" fontId="3" fillId="0" borderId="18" xfId="0" applyNumberFormat="1" applyFont="1" applyBorder="1" applyAlignment="1" applyProtection="1">
      <alignment horizontal="center"/>
      <protection hidden="1"/>
    </xf>
    <xf numFmtId="4" fontId="3" fillId="0" borderId="30" xfId="0" applyNumberFormat="1" applyFont="1" applyBorder="1" applyAlignment="1" applyProtection="1">
      <alignment horizontal="center"/>
      <protection hidden="1"/>
    </xf>
    <xf numFmtId="4" fontId="3" fillId="0" borderId="15" xfId="0" applyNumberFormat="1" applyFont="1" applyFill="1" applyBorder="1" applyAlignment="1" applyProtection="1">
      <alignment horizontal="center"/>
      <protection hidden="1"/>
    </xf>
    <xf numFmtId="4" fontId="3" fillId="0" borderId="26" xfId="0" applyNumberFormat="1" applyFont="1" applyBorder="1" applyAlignment="1" applyProtection="1">
      <alignment horizontal="center"/>
      <protection hidden="1"/>
    </xf>
    <xf numFmtId="4" fontId="3" fillId="6" borderId="41" xfId="0" applyNumberFormat="1" applyFont="1" applyFill="1" applyBorder="1" applyAlignment="1" applyProtection="1">
      <alignment horizontal="center"/>
      <protection hidden="1"/>
    </xf>
    <xf numFmtId="4" fontId="3" fillId="0" borderId="17" xfId="0" applyNumberFormat="1" applyFont="1" applyBorder="1" applyAlignment="1" applyProtection="1">
      <alignment horizontal="center"/>
      <protection hidden="1"/>
    </xf>
    <xf numFmtId="4" fontId="3" fillId="0" borderId="29" xfId="0" applyNumberFormat="1" applyFont="1" applyBorder="1" applyAlignment="1" applyProtection="1">
      <alignment horizontal="center"/>
      <protection hidden="1"/>
    </xf>
    <xf numFmtId="3" fontId="18" fillId="7" borderId="20" xfId="1" applyNumberFormat="1" applyFont="1" applyFill="1" applyBorder="1" applyAlignment="1" applyProtection="1">
      <alignment horizontal="center"/>
      <protection hidden="1"/>
    </xf>
    <xf numFmtId="3" fontId="18" fillId="7" borderId="20" xfId="0" applyNumberFormat="1" applyFont="1" applyFill="1" applyBorder="1" applyAlignment="1" applyProtection="1">
      <alignment horizontal="center"/>
      <protection hidden="1"/>
    </xf>
    <xf numFmtId="3" fontId="18" fillId="7" borderId="21" xfId="0" applyNumberFormat="1" applyFont="1" applyFill="1" applyBorder="1" applyAlignment="1" applyProtection="1">
      <alignment horizontal="center"/>
      <protection hidden="1"/>
    </xf>
    <xf numFmtId="169" fontId="0" fillId="0" borderId="0" xfId="0" applyNumberFormat="1" applyAlignment="1" applyProtection="1">
      <alignment horizontal="center"/>
      <protection hidden="1"/>
    </xf>
    <xf numFmtId="4" fontId="3" fillId="0" borderId="19" xfId="0" applyNumberFormat="1" applyFont="1" applyBorder="1" applyAlignment="1" applyProtection="1">
      <alignment horizontal="center"/>
      <protection hidden="1"/>
    </xf>
    <xf numFmtId="4" fontId="3" fillId="0" borderId="20" xfId="0" applyNumberFormat="1" applyFont="1" applyBorder="1" applyAlignment="1" applyProtection="1">
      <alignment horizontal="center"/>
      <protection hidden="1"/>
    </xf>
    <xf numFmtId="4" fontId="3" fillId="0" borderId="21" xfId="0" applyNumberFormat="1" applyFont="1" applyBorder="1" applyAlignment="1" applyProtection="1">
      <alignment horizontal="center"/>
      <protection hidden="1"/>
    </xf>
    <xf numFmtId="0" fontId="2" fillId="3" borderId="16" xfId="0" applyFont="1" applyFill="1" applyBorder="1" applyAlignment="1" applyProtection="1">
      <alignment horizontal="center" vertical="center" wrapText="1"/>
      <protection hidden="1"/>
    </xf>
    <xf numFmtId="0" fontId="2" fillId="6" borderId="0" xfId="0" applyFont="1" applyFill="1" applyBorder="1" applyAlignment="1" applyProtection="1">
      <alignment horizontal="center" vertical="center" wrapText="1"/>
      <protection hidden="1"/>
    </xf>
    <xf numFmtId="9" fontId="2" fillId="3" borderId="2" xfId="2" applyFont="1" applyFill="1" applyBorder="1" applyAlignment="1" applyProtection="1">
      <alignment horizontal="center" vertical="center" wrapText="1"/>
      <protection hidden="1"/>
    </xf>
    <xf numFmtId="9" fontId="2" fillId="6" borderId="0" xfId="2" applyFont="1" applyFill="1" applyBorder="1" applyAlignment="1" applyProtection="1">
      <alignment horizontal="center" vertical="center" wrapText="1"/>
      <protection hidden="1"/>
    </xf>
    <xf numFmtId="10" fontId="2" fillId="3" borderId="16" xfId="2" applyNumberFormat="1" applyFont="1" applyFill="1" applyBorder="1" applyAlignment="1" applyProtection="1">
      <alignment horizontal="center" vertical="center" wrapText="1"/>
      <protection hidden="1"/>
    </xf>
    <xf numFmtId="0" fontId="2" fillId="3" borderId="9" xfId="0" applyFont="1" applyFill="1" applyBorder="1" applyAlignment="1" applyProtection="1">
      <alignment horizontal="center" vertical="center" wrapText="1"/>
      <protection hidden="1"/>
    </xf>
    <xf numFmtId="0" fontId="0" fillId="0" borderId="36" xfId="0" applyBorder="1" applyAlignment="1" applyProtection="1">
      <alignment horizontal="center" wrapText="1"/>
      <protection hidden="1"/>
    </xf>
    <xf numFmtId="0" fontId="2" fillId="0" borderId="2" xfId="0" applyFont="1" applyFill="1" applyBorder="1" applyAlignment="1" applyProtection="1">
      <alignment horizontal="center" vertical="center" wrapText="1"/>
      <protection hidden="1"/>
    </xf>
    <xf numFmtId="0" fontId="0" fillId="0" borderId="0" xfId="0" applyAlignment="1" applyProtection="1">
      <alignment horizontal="center" wrapText="1"/>
      <protection hidden="1"/>
    </xf>
    <xf numFmtId="0" fontId="2" fillId="0" borderId="0" xfId="0" applyFont="1" applyFill="1" applyAlignment="1" applyProtection="1">
      <alignment horizontal="center"/>
      <protection hidden="1"/>
    </xf>
    <xf numFmtId="0" fontId="4" fillId="0" borderId="35" xfId="0" applyFont="1" applyBorder="1" applyAlignment="1" applyProtection="1">
      <protection hidden="1"/>
    </xf>
    <xf numFmtId="0" fontId="0" fillId="0" borderId="37" xfId="0" applyBorder="1" applyAlignment="1" applyProtection="1">
      <alignment horizontal="center"/>
      <protection hidden="1"/>
    </xf>
    <xf numFmtId="0" fontId="4" fillId="0" borderId="31" xfId="0" applyFont="1" applyBorder="1" applyAlignment="1" applyProtection="1">
      <protection hidden="1"/>
    </xf>
    <xf numFmtId="0" fontId="0" fillId="0" borderId="32" xfId="0" applyBorder="1" applyAlignment="1" applyProtection="1">
      <alignment horizontal="center"/>
      <protection hidden="1"/>
    </xf>
    <xf numFmtId="0" fontId="4" fillId="0" borderId="33" xfId="0" applyFont="1" applyBorder="1" applyAlignment="1" applyProtection="1">
      <protection hidden="1"/>
    </xf>
    <xf numFmtId="0" fontId="19" fillId="3" borderId="10" xfId="0" applyFont="1" applyFill="1" applyBorder="1" applyAlignment="1" applyProtection="1">
      <alignment horizontal="center"/>
      <protection hidden="1"/>
    </xf>
    <xf numFmtId="0" fontId="19" fillId="3" borderId="11" xfId="0" applyFont="1" applyFill="1" applyBorder="1" applyAlignment="1" applyProtection="1">
      <alignment horizontal="center"/>
      <protection hidden="1"/>
    </xf>
    <xf numFmtId="0" fontId="8" fillId="3" borderId="9" xfId="0" applyFont="1" applyFill="1" applyBorder="1" applyAlignment="1" applyProtection="1">
      <alignment horizontal="left" vertical="center"/>
      <protection hidden="1"/>
    </xf>
    <xf numFmtId="0" fontId="18" fillId="7" borderId="19" xfId="1" applyNumberFormat="1" applyFont="1" applyFill="1" applyBorder="1" applyAlignment="1" applyProtection="1">
      <alignment horizontal="center"/>
      <protection hidden="1"/>
    </xf>
    <xf numFmtId="4" fontId="3" fillId="0" borderId="25" xfId="0" applyNumberFormat="1" applyFont="1" applyFill="1" applyBorder="1" applyAlignment="1" applyProtection="1">
      <alignment horizontal="center"/>
      <protection hidden="1"/>
    </xf>
    <xf numFmtId="4" fontId="3" fillId="0" borderId="28" xfId="0" applyNumberFormat="1" applyFont="1" applyFill="1" applyBorder="1" applyAlignment="1" applyProtection="1">
      <alignment horizontal="center"/>
      <protection hidden="1"/>
    </xf>
    <xf numFmtId="2" fontId="5" fillId="4" borderId="0" xfId="0" applyNumberFormat="1" applyFont="1" applyFill="1" applyBorder="1" applyProtection="1">
      <protection hidden="1"/>
    </xf>
    <xf numFmtId="10" fontId="0" fillId="0" borderId="0" xfId="0" applyNumberFormat="1" applyProtection="1">
      <protection hidden="1"/>
    </xf>
    <xf numFmtId="17" fontId="0" fillId="0" borderId="0" xfId="0" applyNumberFormat="1" applyProtection="1">
      <protection hidden="1"/>
    </xf>
    <xf numFmtId="0" fontId="0" fillId="0" borderId="0" xfId="0" applyAlignment="1" applyProtection="1">
      <alignment wrapText="1"/>
      <protection hidden="1"/>
    </xf>
    <xf numFmtId="0" fontId="4" fillId="0" borderId="0" xfId="0" applyFont="1" applyAlignment="1" applyProtection="1">
      <alignment wrapText="1"/>
      <protection hidden="1"/>
    </xf>
    <xf numFmtId="0" fontId="20" fillId="0" borderId="0" xfId="0" applyFont="1"/>
    <xf numFmtId="0" fontId="21" fillId="0" borderId="0" xfId="4" applyFill="1" applyBorder="1" applyProtection="1">
      <protection hidden="1"/>
    </xf>
    <xf numFmtId="165" fontId="0" fillId="0" borderId="0" xfId="0" applyNumberFormat="1" applyFill="1" applyBorder="1" applyProtection="1">
      <protection hidden="1"/>
    </xf>
    <xf numFmtId="1" fontId="0" fillId="4" borderId="11" xfId="0" applyNumberFormat="1" applyFill="1" applyBorder="1" applyProtection="1">
      <protection hidden="1"/>
    </xf>
    <xf numFmtId="14" fontId="4" fillId="0" borderId="0" xfId="0" applyNumberFormat="1" applyFont="1" applyProtection="1">
      <protection hidden="1"/>
    </xf>
    <xf numFmtId="0" fontId="12" fillId="8" borderId="5" xfId="0" applyFont="1" applyFill="1" applyBorder="1" applyProtection="1">
      <protection hidden="1"/>
    </xf>
    <xf numFmtId="2" fontId="12" fillId="8" borderId="6" xfId="0" applyNumberFormat="1" applyFont="1" applyFill="1" applyBorder="1" applyAlignment="1" applyProtection="1">
      <alignment horizontal="center"/>
      <protection hidden="1"/>
    </xf>
    <xf numFmtId="0" fontId="12" fillId="8" borderId="6" xfId="0" applyFont="1" applyFill="1" applyBorder="1" applyAlignment="1" applyProtection="1">
      <alignment horizontal="center"/>
      <protection hidden="1"/>
    </xf>
    <xf numFmtId="49" fontId="12" fillId="8" borderId="6" xfId="0" applyNumberFormat="1" applyFont="1" applyFill="1" applyBorder="1" applyAlignment="1" applyProtection="1">
      <alignment horizontal="center"/>
      <protection hidden="1"/>
    </xf>
    <xf numFmtId="9" fontId="12" fillId="8" borderId="6" xfId="0" applyNumberFormat="1" applyFont="1" applyFill="1" applyBorder="1" applyAlignment="1" applyProtection="1">
      <alignment horizontal="center"/>
      <protection hidden="1"/>
    </xf>
    <xf numFmtId="0" fontId="14" fillId="8" borderId="6" xfId="0" applyFont="1" applyFill="1" applyBorder="1" applyAlignment="1" applyProtection="1">
      <alignment horizontal="left"/>
      <protection hidden="1"/>
    </xf>
    <xf numFmtId="167" fontId="0" fillId="8" borderId="0" xfId="0" applyNumberFormat="1" applyFill="1" applyProtection="1">
      <protection hidden="1"/>
    </xf>
    <xf numFmtId="0" fontId="0" fillId="8" borderId="0" xfId="0" applyFill="1" applyProtection="1">
      <protection hidden="1"/>
    </xf>
    <xf numFmtId="2" fontId="0" fillId="8" borderId="0" xfId="0" applyNumberFormat="1" applyFill="1" applyProtection="1">
      <protection hidden="1"/>
    </xf>
    <xf numFmtId="3" fontId="18" fillId="7" borderId="46" xfId="1" applyNumberFormat="1" applyFont="1" applyFill="1" applyBorder="1" applyAlignment="1" applyProtection="1">
      <alignment horizontal="center"/>
      <protection hidden="1"/>
    </xf>
    <xf numFmtId="3" fontId="18" fillId="7" borderId="46" xfId="0" applyNumberFormat="1" applyFont="1" applyFill="1" applyBorder="1" applyAlignment="1" applyProtection="1">
      <alignment horizontal="center"/>
      <protection hidden="1"/>
    </xf>
    <xf numFmtId="3" fontId="18" fillId="7" borderId="47" xfId="0" applyNumberFormat="1" applyFont="1" applyFill="1" applyBorder="1" applyAlignment="1" applyProtection="1">
      <alignment horizontal="center"/>
      <protection hidden="1"/>
    </xf>
    <xf numFmtId="4" fontId="3" fillId="9" borderId="22" xfId="0" applyNumberFormat="1" applyFont="1" applyFill="1" applyBorder="1" applyAlignment="1" applyProtection="1">
      <alignment horizontal="center"/>
      <protection hidden="1"/>
    </xf>
    <xf numFmtId="4" fontId="3" fillId="9" borderId="15" xfId="0" applyNumberFormat="1" applyFont="1" applyFill="1" applyBorder="1" applyAlignment="1" applyProtection="1">
      <alignment horizontal="center"/>
      <protection hidden="1"/>
    </xf>
    <xf numFmtId="4" fontId="3" fillId="9" borderId="28" xfId="0" applyNumberFormat="1" applyFont="1" applyFill="1" applyBorder="1" applyAlignment="1" applyProtection="1">
      <alignment horizontal="center"/>
      <protection hidden="1"/>
    </xf>
    <xf numFmtId="4" fontId="3" fillId="10" borderId="27" xfId="0" applyNumberFormat="1" applyFont="1" applyFill="1" applyBorder="1" applyAlignment="1" applyProtection="1">
      <alignment horizontal="center"/>
      <protection hidden="1"/>
    </xf>
    <xf numFmtId="4" fontId="3" fillId="10" borderId="18" xfId="0" applyNumberFormat="1" applyFont="1" applyFill="1" applyBorder="1" applyAlignment="1" applyProtection="1">
      <alignment horizontal="center"/>
      <protection hidden="1"/>
    </xf>
    <xf numFmtId="4" fontId="3" fillId="10" borderId="30" xfId="0" applyNumberFormat="1" applyFont="1" applyFill="1" applyBorder="1" applyAlignment="1" applyProtection="1">
      <alignment horizontal="center"/>
      <protection hidden="1"/>
    </xf>
    <xf numFmtId="4" fontId="3" fillId="9" borderId="23" xfId="0" applyNumberFormat="1" applyFont="1" applyFill="1" applyBorder="1" applyAlignment="1" applyProtection="1">
      <alignment horizontal="center"/>
      <protection hidden="1"/>
    </xf>
    <xf numFmtId="4" fontId="3" fillId="9" borderId="46" xfId="0" applyNumberFormat="1" applyFont="1" applyFill="1" applyBorder="1" applyAlignment="1" applyProtection="1">
      <alignment horizontal="center"/>
      <protection hidden="1"/>
    </xf>
    <xf numFmtId="4" fontId="3" fillId="9" borderId="47" xfId="0" applyNumberFormat="1" applyFont="1" applyFill="1" applyBorder="1" applyAlignment="1" applyProtection="1">
      <alignment horizontal="center"/>
      <protection hidden="1"/>
    </xf>
    <xf numFmtId="4" fontId="3" fillId="10" borderId="38" xfId="0" applyNumberFormat="1" applyFont="1" applyFill="1" applyBorder="1" applyAlignment="1" applyProtection="1">
      <alignment horizontal="center"/>
      <protection hidden="1"/>
    </xf>
    <xf numFmtId="4" fontId="3" fillId="10" borderId="39" xfId="0" applyNumberFormat="1" applyFont="1" applyFill="1" applyBorder="1" applyAlignment="1" applyProtection="1">
      <alignment horizontal="center"/>
      <protection hidden="1"/>
    </xf>
    <xf numFmtId="4" fontId="3" fillId="10" borderId="40" xfId="0" applyNumberFormat="1" applyFont="1" applyFill="1" applyBorder="1" applyAlignment="1" applyProtection="1">
      <alignment horizontal="center"/>
      <protection hidden="1"/>
    </xf>
    <xf numFmtId="0" fontId="8" fillId="9" borderId="9" xfId="0" applyFont="1" applyFill="1" applyBorder="1" applyAlignment="1" applyProtection="1">
      <alignment vertical="center"/>
      <protection hidden="1"/>
    </xf>
    <xf numFmtId="0" fontId="19" fillId="9" borderId="10" xfId="0" applyFont="1" applyFill="1" applyBorder="1" applyAlignment="1" applyProtection="1">
      <alignment horizontal="center"/>
      <protection hidden="1"/>
    </xf>
    <xf numFmtId="0" fontId="19" fillId="9" borderId="11" xfId="0" applyFont="1" applyFill="1" applyBorder="1" applyAlignment="1" applyProtection="1">
      <alignment horizontal="center"/>
      <protection hidden="1"/>
    </xf>
    <xf numFmtId="0" fontId="8" fillId="9" borderId="2" xfId="0" applyFont="1" applyFill="1" applyBorder="1" applyAlignment="1" applyProtection="1">
      <alignment horizontal="center" vertical="center" wrapText="1"/>
      <protection locked="0" hidden="1"/>
    </xf>
    <xf numFmtId="0" fontId="8" fillId="9" borderId="9" xfId="0" applyFont="1" applyFill="1" applyBorder="1" applyAlignment="1" applyProtection="1">
      <protection hidden="1"/>
    </xf>
    <xf numFmtId="0" fontId="0" fillId="9" borderId="10" xfId="0" applyFill="1" applyBorder="1" applyAlignment="1" applyProtection="1">
      <alignment horizontal="center"/>
      <protection hidden="1"/>
    </xf>
    <xf numFmtId="0" fontId="0" fillId="9" borderId="11" xfId="0" applyFill="1" applyBorder="1" applyAlignment="1" applyProtection="1">
      <alignment horizontal="center"/>
      <protection hidden="1"/>
    </xf>
    <xf numFmtId="0" fontId="8" fillId="9" borderId="12" xfId="0" applyFont="1" applyFill="1" applyBorder="1" applyAlignment="1" applyProtection="1">
      <alignment vertical="center"/>
      <protection hidden="1"/>
    </xf>
    <xf numFmtId="10" fontId="8" fillId="9" borderId="2" xfId="2" applyNumberFormat="1" applyFont="1" applyFill="1" applyBorder="1" applyAlignment="1" applyProtection="1">
      <alignment horizontal="center" vertical="center"/>
      <protection locked="0" hidden="1"/>
    </xf>
    <xf numFmtId="9" fontId="2" fillId="6" borderId="48" xfId="2" applyFont="1" applyFill="1" applyBorder="1" applyAlignment="1" applyProtection="1">
      <alignment horizontal="center" vertical="center" wrapText="1"/>
      <protection hidden="1"/>
    </xf>
    <xf numFmtId="0" fontId="4" fillId="0" borderId="12" xfId="0" applyFont="1" applyBorder="1" applyAlignment="1" applyProtection="1">
      <alignment horizontal="center" wrapText="1"/>
      <protection hidden="1"/>
    </xf>
    <xf numFmtId="0" fontId="8" fillId="9" borderId="2" xfId="0" applyFont="1" applyFill="1" applyBorder="1" applyAlignment="1" applyProtection="1">
      <alignment horizontal="center"/>
      <protection hidden="1"/>
    </xf>
    <xf numFmtId="0" fontId="24" fillId="3" borderId="2" xfId="0" applyFont="1" applyFill="1" applyBorder="1" applyAlignment="1" applyProtection="1">
      <alignment horizontal="center" vertical="center"/>
      <protection hidden="1"/>
    </xf>
    <xf numFmtId="0" fontId="8" fillId="5" borderId="2" xfId="0" applyFont="1" applyFill="1" applyBorder="1" applyAlignment="1" applyProtection="1">
      <alignment horizontal="center" vertical="center" wrapText="1"/>
      <protection locked="0" hidden="1"/>
    </xf>
    <xf numFmtId="4" fontId="3" fillId="0" borderId="24" xfId="0" applyNumberFormat="1" applyFont="1" applyBorder="1" applyAlignment="1" applyProtection="1">
      <alignment horizontal="center"/>
      <protection hidden="1"/>
    </xf>
    <xf numFmtId="0" fontId="8" fillId="5" borderId="12" xfId="0" applyFont="1" applyFill="1" applyBorder="1" applyAlignment="1" applyProtection="1">
      <alignment horizontal="center" vertical="center"/>
      <protection locked="0" hidden="1"/>
    </xf>
    <xf numFmtId="0" fontId="4" fillId="0" borderId="35" xfId="0" applyFont="1" applyFill="1" applyBorder="1" applyAlignment="1" applyProtection="1">
      <protection hidden="1"/>
    </xf>
    <xf numFmtId="0" fontId="0" fillId="0" borderId="36" xfId="0" applyFill="1" applyBorder="1" applyAlignment="1" applyProtection="1">
      <alignment horizontal="center"/>
      <protection hidden="1"/>
    </xf>
    <xf numFmtId="0" fontId="0" fillId="0" borderId="37" xfId="0" applyFill="1" applyBorder="1" applyAlignment="1" applyProtection="1">
      <alignment horizontal="center"/>
      <protection hidden="1"/>
    </xf>
    <xf numFmtId="0" fontId="4" fillId="0" borderId="31" xfId="0" applyFont="1" applyFill="1" applyBorder="1" applyAlignment="1" applyProtection="1">
      <protection hidden="1"/>
    </xf>
    <xf numFmtId="0" fontId="0" fillId="0" borderId="0" xfId="0" applyFill="1" applyBorder="1" applyAlignment="1" applyProtection="1">
      <alignment horizontal="center"/>
      <protection hidden="1"/>
    </xf>
    <xf numFmtId="0" fontId="0" fillId="0" borderId="32" xfId="0" applyFill="1" applyBorder="1" applyAlignment="1" applyProtection="1">
      <alignment horizontal="center"/>
      <protection hidden="1"/>
    </xf>
    <xf numFmtId="0" fontId="4" fillId="0" borderId="33" xfId="0" applyFont="1" applyFill="1" applyBorder="1" applyAlignment="1" applyProtection="1">
      <protection hidden="1"/>
    </xf>
    <xf numFmtId="0" fontId="0" fillId="0" borderId="14" xfId="0" applyFill="1" applyBorder="1" applyAlignment="1" applyProtection="1">
      <alignment horizontal="center"/>
      <protection hidden="1"/>
    </xf>
    <xf numFmtId="0" fontId="0" fillId="0" borderId="34" xfId="0" applyFill="1" applyBorder="1" applyAlignment="1" applyProtection="1">
      <alignment horizontal="center"/>
      <protection hidden="1"/>
    </xf>
    <xf numFmtId="0" fontId="8" fillId="0" borderId="0" xfId="0" applyFont="1" applyFill="1" applyAlignment="1" applyProtection="1">
      <protection hidden="1"/>
    </xf>
    <xf numFmtId="0" fontId="4" fillId="0" borderId="0" xfId="0" applyFont="1" applyFill="1" applyAlignment="1" applyProtection="1">
      <alignment horizontal="center" wrapText="1"/>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protection hidden="1"/>
    </xf>
    <xf numFmtId="0" fontId="4" fillId="0" borderId="31"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31" xfId="0"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4" fillId="0" borderId="32" xfId="0" applyFont="1" applyFill="1" applyBorder="1" applyAlignment="1" applyProtection="1">
      <alignment horizontal="center"/>
      <protection hidden="1"/>
    </xf>
    <xf numFmtId="10" fontId="4" fillId="0" borderId="33" xfId="0" applyNumberFormat="1" applyFont="1" applyFill="1" applyBorder="1" applyAlignment="1" applyProtection="1">
      <alignment horizontal="center"/>
      <protection hidden="1"/>
    </xf>
    <xf numFmtId="10" fontId="0" fillId="0" borderId="14" xfId="0" applyNumberFormat="1" applyFill="1" applyBorder="1" applyAlignment="1" applyProtection="1">
      <alignment horizontal="center"/>
      <protection hidden="1"/>
    </xf>
    <xf numFmtId="10" fontId="0" fillId="0" borderId="34" xfId="0" applyNumberFormat="1" applyFill="1" applyBorder="1" applyAlignment="1" applyProtection="1">
      <alignment horizontal="center"/>
      <protection hidden="1"/>
    </xf>
    <xf numFmtId="0" fontId="0" fillId="0" borderId="0" xfId="0" applyFill="1" applyProtection="1">
      <protection hidden="1"/>
    </xf>
    <xf numFmtId="0" fontId="8" fillId="0" borderId="0" xfId="0" applyFont="1" applyFill="1" applyAlignment="1" applyProtection="1">
      <alignment horizontal="center"/>
      <protection hidden="1"/>
    </xf>
    <xf numFmtId="10" fontId="0" fillId="0" borderId="0" xfId="2" applyNumberFormat="1" applyFont="1" applyFill="1" applyAlignment="1" applyProtection="1">
      <alignment horizontal="center"/>
      <protection hidden="1"/>
    </xf>
    <xf numFmtId="9" fontId="0" fillId="0" borderId="32" xfId="0" applyNumberFormat="1" applyFill="1" applyBorder="1" applyAlignment="1" applyProtection="1">
      <alignment horizontal="center"/>
      <protection hidden="1"/>
    </xf>
    <xf numFmtId="9" fontId="0" fillId="0" borderId="34" xfId="0" applyNumberFormat="1" applyFill="1" applyBorder="1" applyAlignment="1" applyProtection="1">
      <alignment horizontal="center"/>
      <protection hidden="1"/>
    </xf>
    <xf numFmtId="10" fontId="0" fillId="0" borderId="0" xfId="0" applyNumberFormat="1" applyBorder="1" applyAlignment="1" applyProtection="1">
      <alignment horizontal="center"/>
      <protection hidden="1"/>
    </xf>
    <xf numFmtId="10" fontId="4" fillId="0" borderId="0" xfId="0" applyNumberFormat="1" applyFont="1" applyBorder="1" applyAlignment="1" applyProtection="1">
      <alignment horizontal="center"/>
      <protection hidden="1"/>
    </xf>
    <xf numFmtId="9" fontId="2" fillId="0" borderId="48" xfId="2" applyFont="1" applyFill="1" applyBorder="1" applyAlignment="1" applyProtection="1">
      <alignment horizontal="center" vertical="center" wrapText="1"/>
      <protection hidden="1"/>
    </xf>
    <xf numFmtId="0" fontId="4" fillId="0" borderId="12" xfId="0" applyFont="1" applyFill="1" applyBorder="1" applyAlignment="1" applyProtection="1">
      <alignment horizontal="center" wrapText="1"/>
      <protection hidden="1"/>
    </xf>
    <xf numFmtId="0" fontId="2" fillId="5" borderId="2" xfId="0" applyFont="1" applyFill="1" applyBorder="1" applyAlignment="1" applyProtection="1">
      <alignment horizontal="left"/>
      <protection locked="0" hidden="1"/>
    </xf>
    <xf numFmtId="0" fontId="26" fillId="12" borderId="52" xfId="0" applyFont="1" applyFill="1" applyBorder="1" applyAlignment="1">
      <alignment horizontal="center" vertical="center" wrapText="1"/>
    </xf>
    <xf numFmtId="0" fontId="26" fillId="12" borderId="53" xfId="0" applyFont="1" applyFill="1" applyBorder="1" applyAlignment="1">
      <alignment horizontal="center" vertical="center" wrapText="1"/>
    </xf>
    <xf numFmtId="0" fontId="26" fillId="0" borderId="54" xfId="0" applyFont="1" applyBorder="1" applyAlignment="1">
      <alignment vertical="center" wrapText="1"/>
    </xf>
    <xf numFmtId="0" fontId="26" fillId="0" borderId="52" xfId="0" applyFont="1" applyBorder="1" applyAlignment="1">
      <alignment vertical="center" wrapText="1"/>
    </xf>
    <xf numFmtId="0" fontId="26" fillId="0" borderId="55" xfId="0" applyFont="1" applyBorder="1" applyAlignment="1">
      <alignment vertical="center" wrapText="1"/>
    </xf>
    <xf numFmtId="0" fontId="26" fillId="0" borderId="53" xfId="0" applyFont="1" applyBorder="1" applyAlignment="1">
      <alignment vertical="center" wrapText="1"/>
    </xf>
    <xf numFmtId="0" fontId="27" fillId="0" borderId="0" xfId="0" applyFont="1" applyAlignment="1">
      <alignment vertical="center"/>
    </xf>
    <xf numFmtId="0" fontId="0" fillId="0" borderId="55" xfId="0" applyBorder="1" applyAlignment="1">
      <alignment vertical="top" wrapText="1"/>
    </xf>
    <xf numFmtId="0" fontId="0" fillId="0" borderId="53" xfId="0" applyBorder="1" applyAlignment="1">
      <alignment vertical="top" wrapText="1"/>
    </xf>
    <xf numFmtId="0" fontId="27" fillId="0" borderId="0" xfId="0" applyFont="1" applyAlignment="1">
      <alignment horizontal="justify" vertical="center"/>
    </xf>
    <xf numFmtId="0" fontId="0" fillId="0" borderId="52" xfId="0" applyBorder="1" applyAlignment="1">
      <alignment vertical="top" wrapText="1"/>
    </xf>
    <xf numFmtId="0" fontId="26" fillId="0" borderId="53" xfId="0" applyFont="1" applyBorder="1" applyAlignment="1">
      <alignment horizontal="center" vertical="center" wrapText="1"/>
    </xf>
    <xf numFmtId="0" fontId="0" fillId="0" borderId="0" xfId="0" applyAlignment="1">
      <alignment horizontal="center"/>
    </xf>
    <xf numFmtId="4" fontId="3" fillId="9" borderId="58" xfId="0" applyNumberFormat="1" applyFont="1" applyFill="1" applyBorder="1" applyAlignment="1" applyProtection="1">
      <alignment horizontal="center"/>
      <protection hidden="1"/>
    </xf>
    <xf numFmtId="4" fontId="3" fillId="5" borderId="0" xfId="0" applyNumberFormat="1" applyFont="1" applyFill="1" applyAlignment="1" applyProtection="1">
      <alignment horizontal="right"/>
      <protection hidden="1"/>
    </xf>
    <xf numFmtId="4" fontId="3" fillId="0" borderId="0" xfId="0" applyNumberFormat="1" applyFont="1" applyFill="1" applyAlignment="1" applyProtection="1">
      <alignment horizontal="right"/>
      <protection hidden="1"/>
    </xf>
    <xf numFmtId="10" fontId="2" fillId="3" borderId="2" xfId="2" applyNumberFormat="1" applyFont="1" applyFill="1" applyBorder="1" applyAlignment="1" applyProtection="1">
      <alignment horizontal="center" vertical="center" wrapText="1"/>
      <protection hidden="1"/>
    </xf>
    <xf numFmtId="0" fontId="17" fillId="0" borderId="4" xfId="0" applyFont="1" applyFill="1" applyBorder="1" applyAlignment="1" applyProtection="1">
      <alignment horizontal="left" vertical="center"/>
      <protection hidden="1"/>
    </xf>
    <xf numFmtId="0" fontId="17" fillId="0" borderId="13" xfId="0" applyFont="1" applyFill="1" applyBorder="1" applyAlignment="1" applyProtection="1">
      <alignment horizontal="left" vertical="center"/>
      <protection hidden="1"/>
    </xf>
    <xf numFmtId="0" fontId="28" fillId="0" borderId="57" xfId="0" applyFont="1" applyBorder="1" applyAlignment="1">
      <alignment horizontal="center" vertical="center"/>
    </xf>
    <xf numFmtId="0" fontId="27" fillId="0" borderId="0" xfId="0" applyFont="1" applyAlignment="1">
      <alignment horizontal="center" vertical="center" wrapText="1"/>
    </xf>
    <xf numFmtId="0" fontId="26" fillId="0" borderId="56" xfId="0" applyFont="1" applyBorder="1" applyAlignment="1">
      <alignment vertical="center" wrapText="1"/>
    </xf>
    <xf numFmtId="0" fontId="26" fillId="0" borderId="52" xfId="0" applyFont="1" applyBorder="1" applyAlignment="1">
      <alignment vertical="center" wrapText="1"/>
    </xf>
    <xf numFmtId="0" fontId="26" fillId="0" borderId="54" xfId="0" applyFont="1" applyBorder="1" applyAlignment="1">
      <alignment vertical="center" wrapText="1"/>
    </xf>
    <xf numFmtId="0" fontId="26" fillId="0" borderId="56" xfId="0" applyFont="1" applyBorder="1" applyAlignment="1">
      <alignment horizontal="center" vertical="center" wrapText="1"/>
    </xf>
    <xf numFmtId="0" fontId="26" fillId="0" borderId="52" xfId="0" applyFont="1" applyBorder="1" applyAlignment="1">
      <alignment horizontal="center" vertical="center" wrapText="1"/>
    </xf>
    <xf numFmtId="0" fontId="26" fillId="0" borderId="54" xfId="0" applyFont="1" applyBorder="1" applyAlignment="1">
      <alignment horizontal="center" vertical="center" wrapText="1"/>
    </xf>
    <xf numFmtId="0" fontId="25" fillId="11" borderId="49" xfId="0" applyFont="1" applyFill="1" applyBorder="1" applyAlignment="1">
      <alignment horizontal="center" vertical="center" wrapText="1"/>
    </xf>
    <xf numFmtId="0" fontId="25" fillId="11" borderId="50" xfId="0" applyFont="1" applyFill="1" applyBorder="1" applyAlignment="1">
      <alignment horizontal="center" vertical="center" wrapText="1"/>
    </xf>
    <xf numFmtId="0" fontId="25" fillId="11" borderId="51" xfId="0" applyFont="1" applyFill="1" applyBorder="1" applyAlignment="1">
      <alignment horizontal="center" vertical="center" wrapText="1"/>
    </xf>
  </cellXfs>
  <cellStyles count="5">
    <cellStyle name="Hyperlink" xfId="4" builtinId="8"/>
    <cellStyle name="Komma" xfId="1" builtinId="3"/>
    <cellStyle name="Procent" xfId="2" builtinId="5"/>
    <cellStyle name="Standaard" xfId="0" builtinId="0"/>
    <cellStyle name="Standaard 2" xfId="3"/>
  </cellStyles>
  <dxfs count="8">
    <dxf>
      <numFmt numFmtId="2" formatCode="0.00"/>
    </dxf>
    <dxf>
      <font>
        <color rgb="FF9C0006"/>
      </font>
    </dxf>
    <dxf>
      <font>
        <color rgb="FF9C0006"/>
      </font>
    </dxf>
    <dxf>
      <font>
        <color theme="4" tint="-0.24994659260841701"/>
      </font>
    </dxf>
    <dxf>
      <numFmt numFmtId="2" formatCode="0.00"/>
    </dxf>
    <dxf>
      <font>
        <color rgb="FF9C0006"/>
      </font>
    </dxf>
    <dxf>
      <font>
        <color rgb="FF9C0006"/>
      </font>
    </dxf>
    <dxf>
      <font>
        <color theme="4" tint="-0.24994659260841701"/>
      </font>
    </dxf>
  </dxfs>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vanhees/Documents/IFIC%202016-12-15/Model%20142%20DEF/Saloon%20142%20(index&#233;)%20-%20janv%202018%20DELTA%20et%20cible%20-%20Final%20partenaires%20socia....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vanhees/Documents/IFIC%202016-12-15/Copy%20of%20Saloon%20136%20-%202017%20DELTA%20en%20VERLAAGD.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GL"/>
      <sheetName val="Parameters"/>
      <sheetName val="Nieuwe Barema's"/>
      <sheetName val="Nieuwe Barema's (formule)"/>
      <sheetName val="BasismaandTRANS"/>
      <sheetName val="BasismaandTRANS+StPL"/>
      <sheetName val="BedragStPL"/>
      <sheetName val="BasismaandTRANS+HV"/>
      <sheetName val="BedragHV"/>
      <sheetName val="BasismaandTRANS&amp;FT"/>
      <sheetName val="BasismaandTRANS&amp;FT&amp;FC"/>
      <sheetName val="FCMaand"/>
      <sheetName val="JaarlijkseGeïndexeerd"/>
      <sheetName val="BasisjaarTRANS"/>
      <sheetName val="Basisjaarlonen"/>
      <sheetName val="GrafiekBaremaoverzicht"/>
      <sheetName val="BaremaOverzicht"/>
      <sheetName val="BaremaOverzicht %"/>
      <sheetName val="Barèmes de référence"/>
      <sheetName val="Algemene gegevens"/>
      <sheetName val="DIFFERENTIATIE ONTWERP 09-2010"/>
      <sheetName val="Compatibiliteitsrapport"/>
    </sheetNames>
    <sheetDataSet>
      <sheetData sheetId="0"/>
      <sheetData sheetId="1"/>
      <sheetData sheetId="2"/>
      <sheetData sheetId="3"/>
      <sheetData sheetId="4"/>
      <sheetData sheetId="5">
        <row r="1">
          <cell r="A1" t="str">
            <v>Barema</v>
          </cell>
          <cell r="B1">
            <v>0</v>
          </cell>
          <cell r="C1">
            <v>1</v>
          </cell>
          <cell r="D1">
            <v>2</v>
          </cell>
          <cell r="E1">
            <v>3</v>
          </cell>
          <cell r="F1">
            <v>4</v>
          </cell>
          <cell r="G1">
            <v>5</v>
          </cell>
          <cell r="H1">
            <v>6</v>
          </cell>
          <cell r="I1">
            <v>7</v>
          </cell>
          <cell r="J1">
            <v>8</v>
          </cell>
          <cell r="K1">
            <v>9</v>
          </cell>
          <cell r="L1">
            <v>10</v>
          </cell>
          <cell r="M1">
            <v>11</v>
          </cell>
          <cell r="N1">
            <v>12</v>
          </cell>
          <cell r="O1">
            <v>13</v>
          </cell>
          <cell r="P1">
            <v>14</v>
          </cell>
          <cell r="Q1">
            <v>15</v>
          </cell>
          <cell r="R1">
            <v>16</v>
          </cell>
          <cell r="S1">
            <v>17</v>
          </cell>
          <cell r="T1">
            <v>18</v>
          </cell>
          <cell r="U1">
            <v>19</v>
          </cell>
          <cell r="V1">
            <v>20</v>
          </cell>
          <cell r="W1">
            <v>21</v>
          </cell>
          <cell r="X1">
            <v>22</v>
          </cell>
          <cell r="Y1">
            <v>23</v>
          </cell>
          <cell r="Z1">
            <v>24</v>
          </cell>
          <cell r="AA1">
            <v>25</v>
          </cell>
          <cell r="AB1">
            <v>26</v>
          </cell>
          <cell r="AC1">
            <v>27</v>
          </cell>
          <cell r="AD1">
            <v>28</v>
          </cell>
          <cell r="AE1">
            <v>29</v>
          </cell>
          <cell r="AF1">
            <v>30</v>
          </cell>
          <cell r="AG1">
            <v>31</v>
          </cell>
          <cell r="AH1">
            <v>32</v>
          </cell>
          <cell r="AI1">
            <v>33</v>
          </cell>
          <cell r="AJ1">
            <v>34</v>
          </cell>
          <cell r="AK1">
            <v>35</v>
          </cell>
          <cell r="AL1">
            <v>36</v>
          </cell>
          <cell r="AM1">
            <v>37</v>
          </cell>
          <cell r="AN1">
            <v>38</v>
          </cell>
          <cell r="AO1">
            <v>39</v>
          </cell>
          <cell r="AP1">
            <v>40</v>
          </cell>
          <cell r="AQ1">
            <v>41</v>
          </cell>
          <cell r="AR1">
            <v>42</v>
          </cell>
          <cell r="AS1">
            <v>43</v>
          </cell>
          <cell r="AT1">
            <v>44</v>
          </cell>
          <cell r="AU1">
            <v>45</v>
          </cell>
          <cell r="AV1">
            <v>46</v>
          </cell>
          <cell r="AW1">
            <v>47</v>
          </cell>
        </row>
        <row r="2">
          <cell r="A2" t="str">
            <v>1.12</v>
          </cell>
          <cell r="B2">
            <v>1777.25</v>
          </cell>
          <cell r="C2">
            <v>1921.91</v>
          </cell>
          <cell r="D2">
            <v>1931.74</v>
          </cell>
          <cell r="E2">
            <v>1941.5700000000002</v>
          </cell>
          <cell r="F2">
            <v>1951.41</v>
          </cell>
          <cell r="G2">
            <v>1961.24</v>
          </cell>
          <cell r="H2">
            <v>1971.06</v>
          </cell>
          <cell r="I2">
            <v>1980.9</v>
          </cell>
          <cell r="J2">
            <v>1990.73</v>
          </cell>
          <cell r="K2">
            <v>2000.56</v>
          </cell>
          <cell r="L2">
            <v>2061.1</v>
          </cell>
          <cell r="M2">
            <v>2070.9299999999998</v>
          </cell>
          <cell r="N2">
            <v>2080.7599999999998</v>
          </cell>
          <cell r="O2">
            <v>2090.59</v>
          </cell>
          <cell r="P2">
            <v>2100.42</v>
          </cell>
          <cell r="Q2">
            <v>2110.2600000000002</v>
          </cell>
          <cell r="R2">
            <v>2120.09</v>
          </cell>
          <cell r="S2">
            <v>2129.92</v>
          </cell>
          <cell r="T2">
            <v>2139.75</v>
          </cell>
          <cell r="U2">
            <v>2149.58</v>
          </cell>
          <cell r="V2">
            <v>2159.42</v>
          </cell>
          <cell r="W2">
            <v>2169.25</v>
          </cell>
          <cell r="X2">
            <v>2179.08</v>
          </cell>
          <cell r="Y2">
            <v>2188.91</v>
          </cell>
          <cell r="Z2">
            <v>2198.7400000000002</v>
          </cell>
          <cell r="AA2">
            <v>2208.5700000000002</v>
          </cell>
          <cell r="AB2">
            <v>2218.41</v>
          </cell>
          <cell r="AC2">
            <v>2228.2400000000002</v>
          </cell>
          <cell r="AD2">
            <v>2228.2400000000002</v>
          </cell>
          <cell r="AE2">
            <v>2228.2400000000002</v>
          </cell>
          <cell r="AF2">
            <v>2228.2400000000002</v>
          </cell>
          <cell r="AG2">
            <v>2228.2400000000002</v>
          </cell>
          <cell r="AH2">
            <v>2228.2400000000002</v>
          </cell>
          <cell r="AI2">
            <v>2228.2400000000002</v>
          </cell>
          <cell r="AJ2">
            <v>2228.2400000000002</v>
          </cell>
          <cell r="AK2">
            <v>2228.2400000000002</v>
          </cell>
          <cell r="AL2">
            <v>2228.2400000000002</v>
          </cell>
          <cell r="AM2">
            <v>2228.2400000000002</v>
          </cell>
          <cell r="AN2">
            <v>2228.2400000000002</v>
          </cell>
          <cell r="AO2">
            <v>2228.2400000000002</v>
          </cell>
          <cell r="AP2">
            <v>2228.2400000000002</v>
          </cell>
          <cell r="AQ2">
            <v>2228.2400000000002</v>
          </cell>
          <cell r="AR2">
            <v>2228.2400000000002</v>
          </cell>
          <cell r="AS2">
            <v>2228.2400000000002</v>
          </cell>
          <cell r="AT2">
            <v>2228.2400000000002</v>
          </cell>
          <cell r="AU2">
            <v>2228.2400000000002</v>
          </cell>
          <cell r="AV2">
            <v>2228.2400000000002</v>
          </cell>
          <cell r="AW2">
            <v>2228.2400000000002</v>
          </cell>
        </row>
        <row r="3">
          <cell r="A3" t="str">
            <v>1.14</v>
          </cell>
          <cell r="B3">
            <v>1805.75</v>
          </cell>
          <cell r="C3">
            <v>1955.3200000000002</v>
          </cell>
          <cell r="D3">
            <v>1973.51</v>
          </cell>
          <cell r="E3">
            <v>1991.69</v>
          </cell>
          <cell r="F3">
            <v>2009.88</v>
          </cell>
          <cell r="G3">
            <v>2028.06</v>
          </cell>
          <cell r="H3">
            <v>2046.25</v>
          </cell>
          <cell r="I3">
            <v>2064.44</v>
          </cell>
          <cell r="J3">
            <v>2082.62</v>
          </cell>
          <cell r="K3">
            <v>2100.81</v>
          </cell>
          <cell r="L3">
            <v>2170.12</v>
          </cell>
          <cell r="M3">
            <v>2192.23</v>
          </cell>
          <cell r="N3">
            <v>2214.34</v>
          </cell>
          <cell r="O3">
            <v>2236.4500000000003</v>
          </cell>
          <cell r="P3">
            <v>2258.56</v>
          </cell>
          <cell r="Q3">
            <v>2280.66</v>
          </cell>
          <cell r="R3">
            <v>2283</v>
          </cell>
          <cell r="S3">
            <v>2299.79</v>
          </cell>
          <cell r="T3">
            <v>2321.9</v>
          </cell>
          <cell r="U3">
            <v>2344.0099999999998</v>
          </cell>
          <cell r="V3">
            <v>2366.11</v>
          </cell>
          <cell r="W3">
            <v>2388.2199999999998</v>
          </cell>
          <cell r="X3">
            <v>2410.33</v>
          </cell>
          <cell r="Y3">
            <v>2432.44</v>
          </cell>
          <cell r="Z3">
            <v>2454.54</v>
          </cell>
          <cell r="AA3">
            <v>2476.65</v>
          </cell>
          <cell r="AB3">
            <v>2498.7599999999998</v>
          </cell>
          <cell r="AC3">
            <v>2520.87</v>
          </cell>
          <cell r="AD3">
            <v>2542.98</v>
          </cell>
          <cell r="AE3">
            <v>2565.08</v>
          </cell>
          <cell r="AF3">
            <v>2565.08</v>
          </cell>
          <cell r="AG3">
            <v>2565.08</v>
          </cell>
          <cell r="AH3">
            <v>2565.08</v>
          </cell>
          <cell r="AI3">
            <v>2565.08</v>
          </cell>
          <cell r="AJ3">
            <v>2565.08</v>
          </cell>
          <cell r="AK3">
            <v>2565.08</v>
          </cell>
          <cell r="AL3">
            <v>2565.08</v>
          </cell>
          <cell r="AM3">
            <v>2565.08</v>
          </cell>
          <cell r="AN3">
            <v>2565.08</v>
          </cell>
          <cell r="AO3">
            <v>2565.08</v>
          </cell>
          <cell r="AP3">
            <v>2565.08</v>
          </cell>
          <cell r="AQ3">
            <v>2565.08</v>
          </cell>
          <cell r="AR3">
            <v>2565.08</v>
          </cell>
          <cell r="AS3">
            <v>2565.08</v>
          </cell>
          <cell r="AT3">
            <v>2565.08</v>
          </cell>
          <cell r="AU3">
            <v>2565.08</v>
          </cell>
          <cell r="AV3">
            <v>2565.08</v>
          </cell>
          <cell r="AW3">
            <v>2565.08</v>
          </cell>
        </row>
        <row r="4">
          <cell r="A4" t="str">
            <v>1.16</v>
          </cell>
          <cell r="B4">
            <v>1848.99</v>
          </cell>
          <cell r="C4">
            <v>1998.56</v>
          </cell>
          <cell r="D4">
            <v>2017.22</v>
          </cell>
          <cell r="E4">
            <v>2035.9</v>
          </cell>
          <cell r="F4">
            <v>2054.5700000000002</v>
          </cell>
          <cell r="G4">
            <v>2073.23</v>
          </cell>
          <cell r="H4">
            <v>2091.9</v>
          </cell>
          <cell r="I4">
            <v>2110.5700000000002</v>
          </cell>
          <cell r="J4">
            <v>2129.2400000000002</v>
          </cell>
          <cell r="K4">
            <v>2147.91</v>
          </cell>
          <cell r="L4">
            <v>2224.2000000000003</v>
          </cell>
          <cell r="M4">
            <v>2246.81</v>
          </cell>
          <cell r="N4">
            <v>2269.42</v>
          </cell>
          <cell r="O4">
            <v>2282.19</v>
          </cell>
          <cell r="P4">
            <v>2289.54</v>
          </cell>
          <cell r="Q4">
            <v>2312.14</v>
          </cell>
          <cell r="R4">
            <v>2334.75</v>
          </cell>
          <cell r="S4">
            <v>2357.35</v>
          </cell>
          <cell r="T4">
            <v>2379.96</v>
          </cell>
          <cell r="U4">
            <v>2402.5699999999997</v>
          </cell>
          <cell r="V4">
            <v>2425.17</v>
          </cell>
          <cell r="W4">
            <v>2447.7799999999997</v>
          </cell>
          <cell r="X4">
            <v>2470.38</v>
          </cell>
          <cell r="Y4">
            <v>2492.9899999999998</v>
          </cell>
          <cell r="Z4">
            <v>2515.5899999999997</v>
          </cell>
          <cell r="AA4">
            <v>2538.1999999999998</v>
          </cell>
          <cell r="AB4">
            <v>2560.7999999999997</v>
          </cell>
          <cell r="AC4">
            <v>2569.9</v>
          </cell>
          <cell r="AD4">
            <v>2580.92</v>
          </cell>
          <cell r="AE4">
            <v>2603.52</v>
          </cell>
          <cell r="AF4">
            <v>2603.52</v>
          </cell>
          <cell r="AG4">
            <v>2603.52</v>
          </cell>
          <cell r="AH4">
            <v>2603.52</v>
          </cell>
          <cell r="AI4">
            <v>2603.52</v>
          </cell>
          <cell r="AJ4">
            <v>2603.52</v>
          </cell>
          <cell r="AK4">
            <v>2603.52</v>
          </cell>
          <cell r="AL4">
            <v>2603.52</v>
          </cell>
          <cell r="AM4">
            <v>2603.52</v>
          </cell>
          <cell r="AN4">
            <v>2603.52</v>
          </cell>
          <cell r="AO4">
            <v>2603.52</v>
          </cell>
          <cell r="AP4">
            <v>2603.52</v>
          </cell>
          <cell r="AQ4">
            <v>2603.52</v>
          </cell>
          <cell r="AR4">
            <v>2603.52</v>
          </cell>
          <cell r="AS4">
            <v>2603.52</v>
          </cell>
          <cell r="AT4">
            <v>2603.52</v>
          </cell>
          <cell r="AU4">
            <v>2603.52</v>
          </cell>
          <cell r="AV4">
            <v>2603.52</v>
          </cell>
          <cell r="AW4">
            <v>2603.52</v>
          </cell>
        </row>
        <row r="5">
          <cell r="A5" t="str">
            <v>1.18</v>
          </cell>
          <cell r="B5">
            <v>1870.6100000000001</v>
          </cell>
          <cell r="C5">
            <v>2015.27</v>
          </cell>
          <cell r="D5">
            <v>2025.1000000000001</v>
          </cell>
          <cell r="E5">
            <v>2034.93</v>
          </cell>
          <cell r="F5">
            <v>2044.76</v>
          </cell>
          <cell r="G5">
            <v>2054.59</v>
          </cell>
          <cell r="H5">
            <v>2064.4299999999998</v>
          </cell>
          <cell r="I5">
            <v>2074.2599999999998</v>
          </cell>
          <cell r="J5">
            <v>2084.09</v>
          </cell>
          <cell r="K5">
            <v>2093.92</v>
          </cell>
          <cell r="L5">
            <v>2154.85</v>
          </cell>
          <cell r="M5">
            <v>2164.6799999999998</v>
          </cell>
          <cell r="N5">
            <v>2174.52</v>
          </cell>
          <cell r="O5">
            <v>2184.35</v>
          </cell>
          <cell r="P5">
            <v>2194.1799999999998</v>
          </cell>
          <cell r="Q5">
            <v>2204.0100000000002</v>
          </cell>
          <cell r="R5">
            <v>2213.84</v>
          </cell>
          <cell r="S5">
            <v>2223.6799999999998</v>
          </cell>
          <cell r="T5">
            <v>2233.5100000000002</v>
          </cell>
          <cell r="U5">
            <v>2243.34</v>
          </cell>
          <cell r="V5">
            <v>2253.17</v>
          </cell>
          <cell r="W5">
            <v>2263</v>
          </cell>
          <cell r="X5">
            <v>2272.83</v>
          </cell>
          <cell r="Y5">
            <v>2281.4900000000002</v>
          </cell>
          <cell r="Z5">
            <v>2282.23</v>
          </cell>
          <cell r="AA5">
            <v>2282.9699999999998</v>
          </cell>
          <cell r="AB5">
            <v>2287.0699999999997</v>
          </cell>
          <cell r="AC5">
            <v>2296.9</v>
          </cell>
          <cell r="AD5">
            <v>2296.9</v>
          </cell>
          <cell r="AE5">
            <v>2296.9</v>
          </cell>
          <cell r="AF5">
            <v>2296.9</v>
          </cell>
          <cell r="AG5">
            <v>2296.9</v>
          </cell>
          <cell r="AH5">
            <v>2296.9</v>
          </cell>
          <cell r="AI5">
            <v>2296.9</v>
          </cell>
          <cell r="AJ5">
            <v>2296.9</v>
          </cell>
          <cell r="AK5">
            <v>2296.9</v>
          </cell>
          <cell r="AL5">
            <v>2296.9</v>
          </cell>
          <cell r="AM5">
            <v>2296.9</v>
          </cell>
          <cell r="AN5">
            <v>2296.9</v>
          </cell>
          <cell r="AO5">
            <v>2296.9</v>
          </cell>
          <cell r="AP5">
            <v>2296.9</v>
          </cell>
          <cell r="AQ5">
            <v>2296.9</v>
          </cell>
          <cell r="AR5">
            <v>2296.9</v>
          </cell>
          <cell r="AS5">
            <v>2296.9</v>
          </cell>
          <cell r="AT5">
            <v>2296.9</v>
          </cell>
          <cell r="AU5">
            <v>2296.9</v>
          </cell>
          <cell r="AV5">
            <v>2296.9</v>
          </cell>
          <cell r="AW5">
            <v>2296.9</v>
          </cell>
        </row>
        <row r="6">
          <cell r="A6" t="str">
            <v>1.22</v>
          </cell>
          <cell r="B6">
            <v>1905</v>
          </cell>
          <cell r="C6">
            <v>2054.58</v>
          </cell>
          <cell r="D6">
            <v>2073.2399999999998</v>
          </cell>
          <cell r="E6">
            <v>2091.91</v>
          </cell>
          <cell r="F6">
            <v>2110.58</v>
          </cell>
          <cell r="G6">
            <v>2129.25</v>
          </cell>
          <cell r="H6">
            <v>2147.92</v>
          </cell>
          <cell r="I6">
            <v>2166.59</v>
          </cell>
          <cell r="J6">
            <v>2185.2600000000002</v>
          </cell>
          <cell r="K6">
            <v>2203.92</v>
          </cell>
          <cell r="L6">
            <v>2280.46</v>
          </cell>
          <cell r="M6">
            <v>2283.02</v>
          </cell>
          <cell r="N6">
            <v>2300.58</v>
          </cell>
          <cell r="O6">
            <v>2323.19</v>
          </cell>
          <cell r="P6">
            <v>2345.79</v>
          </cell>
          <cell r="Q6">
            <v>2368.4</v>
          </cell>
          <cell r="R6">
            <v>2391</v>
          </cell>
          <cell r="S6">
            <v>2413.61</v>
          </cell>
          <cell r="T6">
            <v>2436.21</v>
          </cell>
          <cell r="U6">
            <v>2458.8199999999997</v>
          </cell>
          <cell r="V6">
            <v>2481.4299999999998</v>
          </cell>
          <cell r="W6">
            <v>2504.0299999999997</v>
          </cell>
          <cell r="X6">
            <v>2526.63</v>
          </cell>
          <cell r="Y6">
            <v>2549.2399999999998</v>
          </cell>
          <cell r="Z6">
            <v>2569.04</v>
          </cell>
          <cell r="AA6">
            <v>2570.73</v>
          </cell>
          <cell r="AB6">
            <v>2591.9499999999998</v>
          </cell>
          <cell r="AC6">
            <v>2614.56</v>
          </cell>
          <cell r="AD6">
            <v>2637.17</v>
          </cell>
          <cell r="AE6">
            <v>2659.77</v>
          </cell>
          <cell r="AF6">
            <v>2659.77</v>
          </cell>
          <cell r="AG6">
            <v>2659.77</v>
          </cell>
          <cell r="AH6">
            <v>2659.77</v>
          </cell>
          <cell r="AI6">
            <v>2659.77</v>
          </cell>
          <cell r="AJ6">
            <v>2659.77</v>
          </cell>
          <cell r="AK6">
            <v>2659.77</v>
          </cell>
          <cell r="AL6">
            <v>2659.77</v>
          </cell>
          <cell r="AM6">
            <v>2659.77</v>
          </cell>
          <cell r="AN6">
            <v>2659.77</v>
          </cell>
          <cell r="AO6">
            <v>2659.77</v>
          </cell>
          <cell r="AP6">
            <v>2659.77</v>
          </cell>
          <cell r="AQ6">
            <v>2659.77</v>
          </cell>
          <cell r="AR6">
            <v>2659.77</v>
          </cell>
          <cell r="AS6">
            <v>2659.77</v>
          </cell>
          <cell r="AT6">
            <v>2659.77</v>
          </cell>
          <cell r="AU6">
            <v>2659.77</v>
          </cell>
          <cell r="AV6">
            <v>2659.77</v>
          </cell>
          <cell r="AW6">
            <v>2659.77</v>
          </cell>
        </row>
        <row r="7">
          <cell r="A7" t="str">
            <v>1.24</v>
          </cell>
          <cell r="B7">
            <v>1920.73</v>
          </cell>
          <cell r="C7">
            <v>2070.2999999999997</v>
          </cell>
          <cell r="D7">
            <v>2089.96</v>
          </cell>
          <cell r="E7">
            <v>2109.62</v>
          </cell>
          <cell r="F7">
            <v>2129.2800000000002</v>
          </cell>
          <cell r="G7">
            <v>2148.94</v>
          </cell>
          <cell r="H7">
            <v>2168.6</v>
          </cell>
          <cell r="I7">
            <v>2188.2600000000002</v>
          </cell>
          <cell r="J7">
            <v>2207.92</v>
          </cell>
          <cell r="K7">
            <v>2227.58</v>
          </cell>
          <cell r="L7">
            <v>2283.13</v>
          </cell>
          <cell r="M7">
            <v>2302.94</v>
          </cell>
          <cell r="N7">
            <v>2326.52</v>
          </cell>
          <cell r="O7">
            <v>2350.11</v>
          </cell>
          <cell r="P7">
            <v>2373.69</v>
          </cell>
          <cell r="Q7">
            <v>2397.27</v>
          </cell>
          <cell r="R7">
            <v>2420.85</v>
          </cell>
          <cell r="S7">
            <v>2444.44</v>
          </cell>
          <cell r="T7">
            <v>2468.02</v>
          </cell>
          <cell r="U7">
            <v>2491.6</v>
          </cell>
          <cell r="V7">
            <v>2515.1799999999998</v>
          </cell>
          <cell r="W7">
            <v>2538.7599999999998</v>
          </cell>
          <cell r="X7">
            <v>2562.35</v>
          </cell>
          <cell r="Y7">
            <v>2570.09</v>
          </cell>
          <cell r="Z7">
            <v>2584.41</v>
          </cell>
          <cell r="AA7">
            <v>2607.9899999999998</v>
          </cell>
          <cell r="AB7">
            <v>2631.58</v>
          </cell>
          <cell r="AC7">
            <v>2655.16</v>
          </cell>
          <cell r="AD7">
            <v>2678.74</v>
          </cell>
          <cell r="AE7">
            <v>2702.32</v>
          </cell>
          <cell r="AF7">
            <v>2702.32</v>
          </cell>
          <cell r="AG7">
            <v>2702.32</v>
          </cell>
          <cell r="AH7">
            <v>2702.32</v>
          </cell>
          <cell r="AI7">
            <v>2702.32</v>
          </cell>
          <cell r="AJ7">
            <v>2702.32</v>
          </cell>
          <cell r="AK7">
            <v>2702.32</v>
          </cell>
          <cell r="AL7">
            <v>2702.32</v>
          </cell>
          <cell r="AM7">
            <v>2702.32</v>
          </cell>
          <cell r="AN7">
            <v>2702.32</v>
          </cell>
          <cell r="AO7">
            <v>2702.32</v>
          </cell>
          <cell r="AP7">
            <v>2702.32</v>
          </cell>
          <cell r="AQ7">
            <v>2702.32</v>
          </cell>
          <cell r="AR7">
            <v>2702.32</v>
          </cell>
          <cell r="AS7">
            <v>2702.32</v>
          </cell>
          <cell r="AT7">
            <v>2702.32</v>
          </cell>
          <cell r="AU7">
            <v>2702.32</v>
          </cell>
          <cell r="AV7">
            <v>2702.32</v>
          </cell>
          <cell r="AW7">
            <v>2702.32</v>
          </cell>
        </row>
        <row r="8">
          <cell r="A8" t="str">
            <v>1.26</v>
          </cell>
          <cell r="B8">
            <v>1942.3500000000001</v>
          </cell>
          <cell r="C8">
            <v>2091.92</v>
          </cell>
          <cell r="D8">
            <v>2111.58</v>
          </cell>
          <cell r="E8">
            <v>2131.2400000000002</v>
          </cell>
          <cell r="F8">
            <v>2150.9</v>
          </cell>
          <cell r="G8">
            <v>2170.56</v>
          </cell>
          <cell r="H8">
            <v>2190.2200000000003</v>
          </cell>
          <cell r="I8">
            <v>2209.88</v>
          </cell>
          <cell r="J8">
            <v>2229.54</v>
          </cell>
          <cell r="K8">
            <v>2249.2000000000003</v>
          </cell>
          <cell r="L8">
            <v>2301.2399999999998</v>
          </cell>
          <cell r="M8">
            <v>2324.81</v>
          </cell>
          <cell r="N8">
            <v>2348.4</v>
          </cell>
          <cell r="O8">
            <v>2371.98</v>
          </cell>
          <cell r="P8">
            <v>2395.5699999999997</v>
          </cell>
          <cell r="Q8">
            <v>2419.15</v>
          </cell>
          <cell r="R8">
            <v>2442.73</v>
          </cell>
          <cell r="S8">
            <v>2466.31</v>
          </cell>
          <cell r="T8">
            <v>2489.9</v>
          </cell>
          <cell r="U8">
            <v>2513.48</v>
          </cell>
          <cell r="V8">
            <v>2537.06</v>
          </cell>
          <cell r="W8">
            <v>2560.65</v>
          </cell>
          <cell r="X8">
            <v>2569.9700000000003</v>
          </cell>
          <cell r="Y8">
            <v>2582.71</v>
          </cell>
          <cell r="Z8">
            <v>2606.29</v>
          </cell>
          <cell r="AA8">
            <v>2629.87</v>
          </cell>
          <cell r="AB8">
            <v>2653.46</v>
          </cell>
          <cell r="AC8">
            <v>2677.04</v>
          </cell>
          <cell r="AD8">
            <v>2700.62</v>
          </cell>
          <cell r="AE8">
            <v>2724.54</v>
          </cell>
          <cell r="AF8">
            <v>2724.54</v>
          </cell>
          <cell r="AG8">
            <v>2724.54</v>
          </cell>
          <cell r="AH8">
            <v>2724.54</v>
          </cell>
          <cell r="AI8">
            <v>2724.54</v>
          </cell>
          <cell r="AJ8">
            <v>2724.54</v>
          </cell>
          <cell r="AK8">
            <v>2724.54</v>
          </cell>
          <cell r="AL8">
            <v>2724.54</v>
          </cell>
          <cell r="AM8">
            <v>2724.54</v>
          </cell>
          <cell r="AN8">
            <v>2724.54</v>
          </cell>
          <cell r="AO8">
            <v>2724.54</v>
          </cell>
          <cell r="AP8">
            <v>2724.54</v>
          </cell>
          <cell r="AQ8">
            <v>2724.54</v>
          </cell>
          <cell r="AR8">
            <v>2724.54</v>
          </cell>
          <cell r="AS8">
            <v>2724.54</v>
          </cell>
          <cell r="AT8">
            <v>2724.54</v>
          </cell>
          <cell r="AU8">
            <v>2724.54</v>
          </cell>
          <cell r="AV8">
            <v>2724.54</v>
          </cell>
          <cell r="AW8">
            <v>2724.54</v>
          </cell>
        </row>
        <row r="9">
          <cell r="A9" t="str">
            <v>1.30</v>
          </cell>
          <cell r="B9">
            <v>1999.3500000000001</v>
          </cell>
          <cell r="C9">
            <v>2148.92</v>
          </cell>
          <cell r="D9">
            <v>2168.58</v>
          </cell>
          <cell r="E9">
            <v>2188.2400000000002</v>
          </cell>
          <cell r="F9">
            <v>2207.9</v>
          </cell>
          <cell r="G9">
            <v>2227.56</v>
          </cell>
          <cell r="H9">
            <v>2247.2200000000003</v>
          </cell>
          <cell r="I9">
            <v>2266.88</v>
          </cell>
          <cell r="J9">
            <v>2281.7799999999997</v>
          </cell>
          <cell r="K9">
            <v>2283.2600000000002</v>
          </cell>
          <cell r="L9">
            <v>2357.48</v>
          </cell>
          <cell r="M9">
            <v>2381.0699999999997</v>
          </cell>
          <cell r="N9">
            <v>2404.65</v>
          </cell>
          <cell r="O9">
            <v>2428.23</v>
          </cell>
          <cell r="P9">
            <v>2451.81</v>
          </cell>
          <cell r="Q9">
            <v>2475.4</v>
          </cell>
          <cell r="R9">
            <v>2498.98</v>
          </cell>
          <cell r="S9">
            <v>2522.56</v>
          </cell>
          <cell r="T9">
            <v>2546.14</v>
          </cell>
          <cell r="U9">
            <v>2568.88</v>
          </cell>
          <cell r="V9">
            <v>2570.65</v>
          </cell>
          <cell r="W9">
            <v>2591.8000000000002</v>
          </cell>
          <cell r="X9">
            <v>2615.37</v>
          </cell>
          <cell r="Y9">
            <v>2638.96</v>
          </cell>
          <cell r="Z9">
            <v>2662.54</v>
          </cell>
          <cell r="AA9">
            <v>2686.12</v>
          </cell>
          <cell r="AB9">
            <v>2709.75</v>
          </cell>
          <cell r="AC9">
            <v>2733.8</v>
          </cell>
          <cell r="AD9">
            <v>2757.85</v>
          </cell>
          <cell r="AE9">
            <v>2781.91</v>
          </cell>
          <cell r="AF9">
            <v>2781.91</v>
          </cell>
          <cell r="AG9">
            <v>2781.91</v>
          </cell>
          <cell r="AH9">
            <v>2781.91</v>
          </cell>
          <cell r="AI9">
            <v>2781.91</v>
          </cell>
          <cell r="AJ9">
            <v>2781.91</v>
          </cell>
          <cell r="AK9">
            <v>2781.91</v>
          </cell>
          <cell r="AL9">
            <v>2781.91</v>
          </cell>
          <cell r="AM9">
            <v>2781.91</v>
          </cell>
          <cell r="AN9">
            <v>2781.91</v>
          </cell>
          <cell r="AO9">
            <v>2781.91</v>
          </cell>
          <cell r="AP9">
            <v>2781.91</v>
          </cell>
          <cell r="AQ9">
            <v>2781.91</v>
          </cell>
          <cell r="AR9">
            <v>2781.91</v>
          </cell>
          <cell r="AS9">
            <v>2781.91</v>
          </cell>
          <cell r="AT9">
            <v>2781.91</v>
          </cell>
          <cell r="AU9">
            <v>2781.91</v>
          </cell>
          <cell r="AV9">
            <v>2781.91</v>
          </cell>
          <cell r="AW9">
            <v>2781.91</v>
          </cell>
        </row>
        <row r="10">
          <cell r="A10" t="str">
            <v>1.31</v>
          </cell>
          <cell r="B10">
            <v>2042.39</v>
          </cell>
          <cell r="C10">
            <v>2204.9</v>
          </cell>
          <cell r="D10">
            <v>2223</v>
          </cell>
          <cell r="E10">
            <v>2241.1</v>
          </cell>
          <cell r="F10">
            <v>2259.2000000000003</v>
          </cell>
          <cell r="G10">
            <v>2277.3000000000002</v>
          </cell>
          <cell r="H10">
            <v>2295.9499999999998</v>
          </cell>
          <cell r="I10">
            <v>2339.6999999999998</v>
          </cell>
          <cell r="J10">
            <v>2383.4499999999998</v>
          </cell>
          <cell r="K10">
            <v>2427.19</v>
          </cell>
          <cell r="L10">
            <v>2520.9499999999998</v>
          </cell>
          <cell r="M10">
            <v>2564.69</v>
          </cell>
          <cell r="N10">
            <v>2583.34</v>
          </cell>
          <cell r="O10">
            <v>2627.09</v>
          </cell>
          <cell r="P10">
            <v>2670.83</v>
          </cell>
          <cell r="Q10">
            <v>2714.71</v>
          </cell>
          <cell r="R10">
            <v>2759.32</v>
          </cell>
          <cell r="S10">
            <v>2803.93</v>
          </cell>
          <cell r="T10">
            <v>2848.54</v>
          </cell>
          <cell r="U10">
            <v>2893.15</v>
          </cell>
          <cell r="V10">
            <v>2937.76</v>
          </cell>
          <cell r="W10">
            <v>2982.37</v>
          </cell>
          <cell r="X10">
            <v>3026.98</v>
          </cell>
          <cell r="Y10">
            <v>3071.59</v>
          </cell>
          <cell r="Z10">
            <v>3116.2</v>
          </cell>
          <cell r="AA10">
            <v>3160.81</v>
          </cell>
          <cell r="AB10">
            <v>3205.42</v>
          </cell>
          <cell r="AC10">
            <v>3250.03</v>
          </cell>
          <cell r="AD10">
            <v>3294.64</v>
          </cell>
          <cell r="AE10">
            <v>3339.25</v>
          </cell>
          <cell r="AF10">
            <v>3339.25</v>
          </cell>
          <cell r="AG10">
            <v>3339.25</v>
          </cell>
          <cell r="AH10">
            <v>3339.25</v>
          </cell>
          <cell r="AI10">
            <v>3339.25</v>
          </cell>
          <cell r="AJ10">
            <v>3339.25</v>
          </cell>
          <cell r="AK10">
            <v>3339.25</v>
          </cell>
          <cell r="AL10">
            <v>3339.25</v>
          </cell>
          <cell r="AM10">
            <v>3339.25</v>
          </cell>
          <cell r="AN10">
            <v>3339.25</v>
          </cell>
          <cell r="AO10">
            <v>3339.25</v>
          </cell>
          <cell r="AP10">
            <v>3339.25</v>
          </cell>
          <cell r="AQ10">
            <v>3339.25</v>
          </cell>
          <cell r="AR10">
            <v>3339.25</v>
          </cell>
          <cell r="AS10">
            <v>3339.25</v>
          </cell>
          <cell r="AT10">
            <v>3339.25</v>
          </cell>
          <cell r="AU10">
            <v>3339.25</v>
          </cell>
          <cell r="AV10">
            <v>3339.25</v>
          </cell>
          <cell r="AW10">
            <v>3339.25</v>
          </cell>
        </row>
        <row r="11">
          <cell r="A11" t="str">
            <v>1.34</v>
          </cell>
          <cell r="B11">
            <v>2035.71</v>
          </cell>
          <cell r="C11">
            <v>2185.29</v>
          </cell>
          <cell r="D11">
            <v>2204.94</v>
          </cell>
          <cell r="E11">
            <v>2224.6</v>
          </cell>
          <cell r="F11">
            <v>2244.27</v>
          </cell>
          <cell r="G11">
            <v>2263.92</v>
          </cell>
          <cell r="H11">
            <v>2281.56</v>
          </cell>
          <cell r="I11">
            <v>2283.04</v>
          </cell>
          <cell r="J11">
            <v>2297.8199999999997</v>
          </cell>
          <cell r="K11">
            <v>2317.4699999999998</v>
          </cell>
          <cell r="L11">
            <v>2394.9899999999998</v>
          </cell>
          <cell r="M11">
            <v>2418.5699999999997</v>
          </cell>
          <cell r="N11">
            <v>2442.15</v>
          </cell>
          <cell r="O11">
            <v>2465.7399999999998</v>
          </cell>
          <cell r="P11">
            <v>2489.3199999999997</v>
          </cell>
          <cell r="Q11">
            <v>2512.9</v>
          </cell>
          <cell r="R11">
            <v>2536.48</v>
          </cell>
          <cell r="S11">
            <v>2560.0699999999997</v>
          </cell>
          <cell r="T11">
            <v>2569.92</v>
          </cell>
          <cell r="U11">
            <v>2582.13</v>
          </cell>
          <cell r="V11">
            <v>2605.7199999999998</v>
          </cell>
          <cell r="W11">
            <v>2629.3</v>
          </cell>
          <cell r="X11">
            <v>2652.88</v>
          </cell>
          <cell r="Y11">
            <v>2676.46</v>
          </cell>
          <cell r="Z11">
            <v>2700.04</v>
          </cell>
          <cell r="AA11">
            <v>2723.95</v>
          </cell>
          <cell r="AB11">
            <v>2748</v>
          </cell>
          <cell r="AC11">
            <v>2772.06</v>
          </cell>
          <cell r="AD11">
            <v>2796.11</v>
          </cell>
          <cell r="AE11">
            <v>2820.16</v>
          </cell>
          <cell r="AF11">
            <v>2820.16</v>
          </cell>
          <cell r="AG11">
            <v>2820.16</v>
          </cell>
          <cell r="AH11">
            <v>2820.16</v>
          </cell>
          <cell r="AI11">
            <v>2820.16</v>
          </cell>
          <cell r="AJ11">
            <v>2820.16</v>
          </cell>
          <cell r="AK11">
            <v>2820.16</v>
          </cell>
          <cell r="AL11">
            <v>2820.16</v>
          </cell>
          <cell r="AM11">
            <v>2820.16</v>
          </cell>
          <cell r="AN11">
            <v>2820.16</v>
          </cell>
          <cell r="AO11">
            <v>2820.16</v>
          </cell>
          <cell r="AP11">
            <v>2820.16</v>
          </cell>
          <cell r="AQ11">
            <v>2820.16</v>
          </cell>
          <cell r="AR11">
            <v>2820.16</v>
          </cell>
          <cell r="AS11">
            <v>2820.16</v>
          </cell>
          <cell r="AT11">
            <v>2820.16</v>
          </cell>
          <cell r="AU11">
            <v>2820.16</v>
          </cell>
          <cell r="AV11">
            <v>2820.16</v>
          </cell>
          <cell r="AW11">
            <v>2820.16</v>
          </cell>
        </row>
        <row r="12">
          <cell r="A12" t="str">
            <v>1.35</v>
          </cell>
          <cell r="B12">
            <v>2064.1999999999998</v>
          </cell>
          <cell r="C12">
            <v>2213.7800000000002</v>
          </cell>
          <cell r="D12">
            <v>2233.44</v>
          </cell>
          <cell r="E12">
            <v>2253.1</v>
          </cell>
          <cell r="F12">
            <v>2272.7600000000002</v>
          </cell>
          <cell r="G12">
            <v>2282.2199999999998</v>
          </cell>
          <cell r="H12">
            <v>2286.9899999999998</v>
          </cell>
          <cell r="I12">
            <v>2306.65</v>
          </cell>
          <cell r="J12">
            <v>2326.31</v>
          </cell>
          <cell r="K12">
            <v>2345.9699999999998</v>
          </cell>
          <cell r="L12">
            <v>2423.11</v>
          </cell>
          <cell r="M12">
            <v>2446.69</v>
          </cell>
          <cell r="N12">
            <v>2470.2799999999997</v>
          </cell>
          <cell r="O12">
            <v>2493.85</v>
          </cell>
          <cell r="P12">
            <v>2517.44</v>
          </cell>
          <cell r="Q12">
            <v>2541.02</v>
          </cell>
          <cell r="R12">
            <v>2564.6</v>
          </cell>
          <cell r="S12">
            <v>2570.2600000000002</v>
          </cell>
          <cell r="T12">
            <v>2586.67</v>
          </cell>
          <cell r="U12">
            <v>2610.2600000000002</v>
          </cell>
          <cell r="V12">
            <v>2633.84</v>
          </cell>
          <cell r="W12">
            <v>2657.42</v>
          </cell>
          <cell r="X12">
            <v>2681</v>
          </cell>
          <cell r="Y12">
            <v>2704.58</v>
          </cell>
          <cell r="Z12">
            <v>2728.59</v>
          </cell>
          <cell r="AA12">
            <v>2752.64</v>
          </cell>
          <cell r="AB12">
            <v>2776.69</v>
          </cell>
          <cell r="AC12">
            <v>2800.74</v>
          </cell>
          <cell r="AD12">
            <v>2824.8</v>
          </cell>
          <cell r="AE12">
            <v>2848.84</v>
          </cell>
          <cell r="AF12">
            <v>2848.84</v>
          </cell>
          <cell r="AG12">
            <v>2848.84</v>
          </cell>
          <cell r="AH12">
            <v>2848.84</v>
          </cell>
          <cell r="AI12">
            <v>2848.84</v>
          </cell>
          <cell r="AJ12">
            <v>2848.84</v>
          </cell>
          <cell r="AK12">
            <v>2848.84</v>
          </cell>
          <cell r="AL12">
            <v>2848.84</v>
          </cell>
          <cell r="AM12">
            <v>2848.84</v>
          </cell>
          <cell r="AN12">
            <v>2848.84</v>
          </cell>
          <cell r="AO12">
            <v>2848.84</v>
          </cell>
          <cell r="AP12">
            <v>2848.84</v>
          </cell>
          <cell r="AQ12">
            <v>2848.84</v>
          </cell>
          <cell r="AR12">
            <v>2848.84</v>
          </cell>
          <cell r="AS12">
            <v>2848.84</v>
          </cell>
          <cell r="AT12">
            <v>2848.84</v>
          </cell>
          <cell r="AU12">
            <v>2848.84</v>
          </cell>
          <cell r="AV12">
            <v>2848.84</v>
          </cell>
          <cell r="AW12">
            <v>2848.84</v>
          </cell>
        </row>
        <row r="13">
          <cell r="A13" t="str">
            <v>1.37</v>
          </cell>
          <cell r="B13">
            <v>2077.23</v>
          </cell>
          <cell r="C13">
            <v>2239.73</v>
          </cell>
          <cell r="D13">
            <v>2239.73</v>
          </cell>
          <cell r="E13">
            <v>2277.2400000000002</v>
          </cell>
          <cell r="F13">
            <v>2277.2400000000002</v>
          </cell>
          <cell r="G13">
            <v>2302.15</v>
          </cell>
          <cell r="H13">
            <v>2302.15</v>
          </cell>
          <cell r="I13">
            <v>2402.15</v>
          </cell>
          <cell r="J13">
            <v>2402.15</v>
          </cell>
          <cell r="K13">
            <v>2502.15</v>
          </cell>
          <cell r="L13">
            <v>2552.15</v>
          </cell>
          <cell r="M13">
            <v>2614.56</v>
          </cell>
          <cell r="N13">
            <v>2614.56</v>
          </cell>
          <cell r="O13">
            <v>2702.06</v>
          </cell>
          <cell r="P13">
            <v>2702.06</v>
          </cell>
          <cell r="Q13">
            <v>2791.19</v>
          </cell>
          <cell r="R13">
            <v>2791.19</v>
          </cell>
          <cell r="S13">
            <v>2880.42</v>
          </cell>
          <cell r="T13">
            <v>2880.42</v>
          </cell>
          <cell r="U13">
            <v>2969.66</v>
          </cell>
          <cell r="V13">
            <v>2969.66</v>
          </cell>
          <cell r="W13">
            <v>3058.9</v>
          </cell>
          <cell r="X13">
            <v>3058.9</v>
          </cell>
          <cell r="Y13">
            <v>3148.13</v>
          </cell>
          <cell r="Z13">
            <v>3148.13</v>
          </cell>
          <cell r="AA13">
            <v>3237.37</v>
          </cell>
          <cell r="AB13">
            <v>3237.37</v>
          </cell>
          <cell r="AC13">
            <v>3326.61</v>
          </cell>
          <cell r="AD13">
            <v>3326.61</v>
          </cell>
          <cell r="AE13">
            <v>3415.84</v>
          </cell>
          <cell r="AF13">
            <v>3415.84</v>
          </cell>
          <cell r="AG13">
            <v>3415.84</v>
          </cell>
          <cell r="AH13">
            <v>3415.84</v>
          </cell>
          <cell r="AI13">
            <v>3415.84</v>
          </cell>
          <cell r="AJ13">
            <v>3415.84</v>
          </cell>
          <cell r="AK13">
            <v>3415.84</v>
          </cell>
          <cell r="AL13">
            <v>3415.84</v>
          </cell>
          <cell r="AM13">
            <v>3415.84</v>
          </cell>
          <cell r="AN13">
            <v>3415.84</v>
          </cell>
          <cell r="AO13">
            <v>3415.84</v>
          </cell>
          <cell r="AP13">
            <v>3415.84</v>
          </cell>
          <cell r="AQ13">
            <v>3415.84</v>
          </cell>
          <cell r="AR13">
            <v>3415.84</v>
          </cell>
          <cell r="AS13">
            <v>3415.84</v>
          </cell>
          <cell r="AT13">
            <v>3415.84</v>
          </cell>
          <cell r="AU13">
            <v>3415.84</v>
          </cell>
          <cell r="AV13">
            <v>3415.84</v>
          </cell>
          <cell r="AW13">
            <v>3415.84</v>
          </cell>
        </row>
        <row r="14">
          <cell r="A14" t="str">
            <v>1.39</v>
          </cell>
          <cell r="B14">
            <v>2114.73</v>
          </cell>
          <cell r="C14">
            <v>2277.23</v>
          </cell>
          <cell r="D14">
            <v>2277.23</v>
          </cell>
          <cell r="E14">
            <v>2289.64</v>
          </cell>
          <cell r="F14">
            <v>2289.64</v>
          </cell>
          <cell r="G14">
            <v>2339.65</v>
          </cell>
          <cell r="H14">
            <v>2339.65</v>
          </cell>
          <cell r="I14">
            <v>2439.65</v>
          </cell>
          <cell r="J14">
            <v>2439.65</v>
          </cell>
          <cell r="K14">
            <v>2539.66</v>
          </cell>
          <cell r="L14">
            <v>2570.3700000000003</v>
          </cell>
          <cell r="M14">
            <v>2652.05</v>
          </cell>
          <cell r="N14">
            <v>2652.05</v>
          </cell>
          <cell r="O14">
            <v>2740.19</v>
          </cell>
          <cell r="P14">
            <v>2740.19</v>
          </cell>
          <cell r="Q14">
            <v>2829.43</v>
          </cell>
          <cell r="R14">
            <v>2829.43</v>
          </cell>
          <cell r="S14">
            <v>2918.66</v>
          </cell>
          <cell r="T14">
            <v>2918.66</v>
          </cell>
          <cell r="U14">
            <v>3007.91</v>
          </cell>
          <cell r="V14">
            <v>3007.91</v>
          </cell>
          <cell r="W14">
            <v>3097.14</v>
          </cell>
          <cell r="X14">
            <v>3097.14</v>
          </cell>
          <cell r="Y14">
            <v>3186.38</v>
          </cell>
          <cell r="Z14">
            <v>3186.38</v>
          </cell>
          <cell r="AA14">
            <v>3275.61</v>
          </cell>
          <cell r="AB14">
            <v>3275.61</v>
          </cell>
          <cell r="AC14">
            <v>3364.85</v>
          </cell>
          <cell r="AD14">
            <v>3364.85</v>
          </cell>
          <cell r="AE14">
            <v>3454.09</v>
          </cell>
          <cell r="AF14">
            <v>3454.09</v>
          </cell>
          <cell r="AG14">
            <v>3454.09</v>
          </cell>
          <cell r="AH14">
            <v>3454.09</v>
          </cell>
          <cell r="AI14">
            <v>3454.09</v>
          </cell>
          <cell r="AJ14">
            <v>3454.09</v>
          </cell>
          <cell r="AK14">
            <v>3454.09</v>
          </cell>
          <cell r="AL14">
            <v>3454.09</v>
          </cell>
          <cell r="AM14">
            <v>3454.09</v>
          </cell>
          <cell r="AN14">
            <v>3454.09</v>
          </cell>
          <cell r="AO14">
            <v>3454.09</v>
          </cell>
          <cell r="AP14">
            <v>3454.09</v>
          </cell>
          <cell r="AQ14">
            <v>3454.09</v>
          </cell>
          <cell r="AR14">
            <v>3454.09</v>
          </cell>
          <cell r="AS14">
            <v>3454.09</v>
          </cell>
          <cell r="AT14">
            <v>3454.09</v>
          </cell>
          <cell r="AU14">
            <v>3454.09</v>
          </cell>
          <cell r="AV14">
            <v>3454.09</v>
          </cell>
          <cell r="AW14">
            <v>3454.09</v>
          </cell>
        </row>
        <row r="15">
          <cell r="A15" t="str">
            <v>1.40</v>
          </cell>
          <cell r="B15">
            <v>2114.73</v>
          </cell>
          <cell r="C15">
            <v>2270.98</v>
          </cell>
          <cell r="D15">
            <v>2270.98</v>
          </cell>
          <cell r="E15">
            <v>2283.4300000000003</v>
          </cell>
          <cell r="F15">
            <v>2283.4300000000003</v>
          </cell>
          <cell r="G15">
            <v>2320.9</v>
          </cell>
          <cell r="H15">
            <v>2320.9</v>
          </cell>
          <cell r="I15">
            <v>2358.4</v>
          </cell>
          <cell r="J15">
            <v>2358.4</v>
          </cell>
          <cell r="K15">
            <v>2395.91</v>
          </cell>
          <cell r="L15">
            <v>2445.91</v>
          </cell>
          <cell r="M15">
            <v>2495.91</v>
          </cell>
          <cell r="N15">
            <v>2495.91</v>
          </cell>
          <cell r="O15">
            <v>2545.91</v>
          </cell>
          <cell r="P15">
            <v>2545.91</v>
          </cell>
          <cell r="Q15">
            <v>2570.84</v>
          </cell>
          <cell r="R15">
            <v>2570.84</v>
          </cell>
          <cell r="S15">
            <v>2620.81</v>
          </cell>
          <cell r="T15">
            <v>2620.81</v>
          </cell>
          <cell r="U15">
            <v>2670.81</v>
          </cell>
          <cell r="V15">
            <v>2670.81</v>
          </cell>
          <cell r="W15">
            <v>2721.06</v>
          </cell>
          <cell r="X15">
            <v>2721.06</v>
          </cell>
          <cell r="Y15">
            <v>2772.05</v>
          </cell>
          <cell r="Z15">
            <v>2772.05</v>
          </cell>
          <cell r="AA15">
            <v>2823.04</v>
          </cell>
          <cell r="AB15">
            <v>2823.04</v>
          </cell>
          <cell r="AC15">
            <v>2874.03</v>
          </cell>
          <cell r="AD15">
            <v>2874.03</v>
          </cell>
          <cell r="AE15">
            <v>2925.01</v>
          </cell>
          <cell r="AF15">
            <v>2925.01</v>
          </cell>
          <cell r="AG15">
            <v>2976</v>
          </cell>
          <cell r="AH15">
            <v>2976</v>
          </cell>
          <cell r="AI15">
            <v>2976</v>
          </cell>
          <cell r="AJ15">
            <v>2976</v>
          </cell>
          <cell r="AK15">
            <v>2976</v>
          </cell>
          <cell r="AL15">
            <v>2976</v>
          </cell>
          <cell r="AM15">
            <v>2976</v>
          </cell>
          <cell r="AN15">
            <v>2976</v>
          </cell>
          <cell r="AO15">
            <v>2976</v>
          </cell>
          <cell r="AP15">
            <v>2976</v>
          </cell>
          <cell r="AQ15">
            <v>2976</v>
          </cell>
          <cell r="AR15">
            <v>2976</v>
          </cell>
          <cell r="AS15">
            <v>2976</v>
          </cell>
          <cell r="AT15">
            <v>2976</v>
          </cell>
          <cell r="AU15">
            <v>2976</v>
          </cell>
          <cell r="AV15">
            <v>2976</v>
          </cell>
          <cell r="AW15">
            <v>2976</v>
          </cell>
        </row>
        <row r="16">
          <cell r="A16" t="str">
            <v>1.40-1.57</v>
          </cell>
          <cell r="B16">
            <v>2114.73</v>
          </cell>
          <cell r="C16">
            <v>2270.98</v>
          </cell>
          <cell r="D16">
            <v>2270.98</v>
          </cell>
          <cell r="E16">
            <v>2283.4300000000003</v>
          </cell>
          <cell r="F16">
            <v>2283.4300000000003</v>
          </cell>
          <cell r="G16">
            <v>2320.9</v>
          </cell>
          <cell r="H16">
            <v>2320.9</v>
          </cell>
          <cell r="I16">
            <v>2595.8200000000002</v>
          </cell>
          <cell r="J16">
            <v>2595.8200000000002</v>
          </cell>
          <cell r="K16">
            <v>2633.33</v>
          </cell>
          <cell r="L16">
            <v>2683.32</v>
          </cell>
          <cell r="M16">
            <v>2733.83</v>
          </cell>
          <cell r="N16">
            <v>2733.83</v>
          </cell>
          <cell r="O16">
            <v>2784.82</v>
          </cell>
          <cell r="P16">
            <v>2784.82</v>
          </cell>
          <cell r="Q16">
            <v>2835.8</v>
          </cell>
          <cell r="R16">
            <v>2835.8</v>
          </cell>
          <cell r="S16">
            <v>2886.79</v>
          </cell>
          <cell r="T16">
            <v>2886.79</v>
          </cell>
          <cell r="U16">
            <v>2937.78</v>
          </cell>
          <cell r="V16">
            <v>2937.78</v>
          </cell>
          <cell r="W16">
            <v>2988.77</v>
          </cell>
          <cell r="X16">
            <v>2988.77</v>
          </cell>
          <cell r="Y16">
            <v>3039.75</v>
          </cell>
          <cell r="Z16">
            <v>3039.75</v>
          </cell>
          <cell r="AA16">
            <v>3090.74</v>
          </cell>
          <cell r="AB16">
            <v>3090.74</v>
          </cell>
          <cell r="AC16">
            <v>3141.73</v>
          </cell>
          <cell r="AD16">
            <v>3141.73</v>
          </cell>
          <cell r="AE16">
            <v>3192.72</v>
          </cell>
          <cell r="AF16">
            <v>3192.72</v>
          </cell>
          <cell r="AG16">
            <v>3243.7</v>
          </cell>
          <cell r="AH16">
            <v>3243.7</v>
          </cell>
          <cell r="AI16">
            <v>3243.7</v>
          </cell>
          <cell r="AJ16">
            <v>3243.7</v>
          </cell>
          <cell r="AK16">
            <v>3243.7</v>
          </cell>
          <cell r="AL16">
            <v>3243.7</v>
          </cell>
          <cell r="AM16">
            <v>3243.7</v>
          </cell>
          <cell r="AN16">
            <v>3243.7</v>
          </cell>
          <cell r="AO16">
            <v>3243.7</v>
          </cell>
          <cell r="AP16">
            <v>3243.7</v>
          </cell>
          <cell r="AQ16">
            <v>3243.7</v>
          </cell>
          <cell r="AR16">
            <v>3243.7</v>
          </cell>
          <cell r="AS16">
            <v>3243.7</v>
          </cell>
          <cell r="AT16">
            <v>3243.7</v>
          </cell>
          <cell r="AU16">
            <v>3243.7</v>
          </cell>
          <cell r="AV16">
            <v>3243.7</v>
          </cell>
          <cell r="AW16">
            <v>3243.7</v>
          </cell>
        </row>
        <row r="17">
          <cell r="A17" t="str">
            <v>1.43-1.55</v>
          </cell>
          <cell r="B17">
            <v>2189.73</v>
          </cell>
          <cell r="C17">
            <v>2327.14</v>
          </cell>
          <cell r="D17">
            <v>2327.14</v>
          </cell>
          <cell r="E17">
            <v>2364.65</v>
          </cell>
          <cell r="F17">
            <v>2364.65</v>
          </cell>
          <cell r="G17">
            <v>2414.65</v>
          </cell>
          <cell r="H17">
            <v>2414.65</v>
          </cell>
          <cell r="I17">
            <v>2712.58</v>
          </cell>
          <cell r="J17">
            <v>2712.58</v>
          </cell>
          <cell r="K17">
            <v>2789.06</v>
          </cell>
          <cell r="L17">
            <v>2840.05</v>
          </cell>
          <cell r="M17">
            <v>2916.53</v>
          </cell>
          <cell r="N17">
            <v>2916.53</v>
          </cell>
          <cell r="O17">
            <v>2993.02</v>
          </cell>
          <cell r="P17">
            <v>2993.02</v>
          </cell>
          <cell r="Q17">
            <v>3069.5</v>
          </cell>
          <cell r="R17">
            <v>3069.5</v>
          </cell>
          <cell r="S17">
            <v>3145.99</v>
          </cell>
          <cell r="T17">
            <v>3145.99</v>
          </cell>
          <cell r="U17">
            <v>3222.47</v>
          </cell>
          <cell r="V17">
            <v>3222.47</v>
          </cell>
          <cell r="W17">
            <v>3298.95</v>
          </cell>
          <cell r="X17">
            <v>3298.95</v>
          </cell>
          <cell r="Y17">
            <v>3375.44</v>
          </cell>
          <cell r="Z17">
            <v>3375.44</v>
          </cell>
          <cell r="AA17">
            <v>3451.92</v>
          </cell>
          <cell r="AB17">
            <v>3451.92</v>
          </cell>
          <cell r="AC17">
            <v>3528.41</v>
          </cell>
          <cell r="AD17">
            <v>3528.41</v>
          </cell>
          <cell r="AE17">
            <v>3528.41</v>
          </cell>
          <cell r="AF17">
            <v>3528.41</v>
          </cell>
          <cell r="AG17">
            <v>3528.41</v>
          </cell>
          <cell r="AH17">
            <v>3528.41</v>
          </cell>
          <cell r="AI17">
            <v>3528.41</v>
          </cell>
          <cell r="AJ17">
            <v>3528.41</v>
          </cell>
          <cell r="AK17">
            <v>3528.41</v>
          </cell>
          <cell r="AL17">
            <v>3528.41</v>
          </cell>
          <cell r="AM17">
            <v>3528.41</v>
          </cell>
          <cell r="AN17">
            <v>3528.41</v>
          </cell>
          <cell r="AO17">
            <v>3528.41</v>
          </cell>
          <cell r="AP17">
            <v>3528.41</v>
          </cell>
          <cell r="AQ17">
            <v>3528.41</v>
          </cell>
          <cell r="AR17">
            <v>3528.41</v>
          </cell>
          <cell r="AS17">
            <v>3528.41</v>
          </cell>
          <cell r="AT17">
            <v>3528.41</v>
          </cell>
          <cell r="AU17">
            <v>3528.41</v>
          </cell>
          <cell r="AV17">
            <v>3528.41</v>
          </cell>
          <cell r="AW17">
            <v>3528.41</v>
          </cell>
        </row>
        <row r="18">
          <cell r="A18" t="str">
            <v>1.43</v>
          </cell>
          <cell r="B18">
            <v>2189.73</v>
          </cell>
          <cell r="C18">
            <v>2327.14</v>
          </cell>
          <cell r="D18">
            <v>2327.14</v>
          </cell>
          <cell r="E18">
            <v>2364.65</v>
          </cell>
          <cell r="F18">
            <v>2364.65</v>
          </cell>
          <cell r="G18">
            <v>2414.65</v>
          </cell>
          <cell r="H18">
            <v>2414.65</v>
          </cell>
          <cell r="I18">
            <v>2514.65</v>
          </cell>
          <cell r="J18">
            <v>2514.65</v>
          </cell>
          <cell r="K18">
            <v>2589.5500000000002</v>
          </cell>
          <cell r="L18">
            <v>2639.56</v>
          </cell>
          <cell r="M18">
            <v>2727.45</v>
          </cell>
          <cell r="N18">
            <v>2727.45</v>
          </cell>
          <cell r="O18">
            <v>2816.68</v>
          </cell>
          <cell r="P18">
            <v>2816.68</v>
          </cell>
          <cell r="Q18">
            <v>2905.92</v>
          </cell>
          <cell r="R18">
            <v>2905.92</v>
          </cell>
          <cell r="S18">
            <v>2995.16</v>
          </cell>
          <cell r="T18">
            <v>2995.16</v>
          </cell>
          <cell r="U18">
            <v>3084.4</v>
          </cell>
          <cell r="V18">
            <v>3084.4</v>
          </cell>
          <cell r="W18">
            <v>3173.63</v>
          </cell>
          <cell r="X18">
            <v>3173.63</v>
          </cell>
          <cell r="Y18">
            <v>3262.87</v>
          </cell>
          <cell r="Z18">
            <v>3262.87</v>
          </cell>
          <cell r="AA18">
            <v>3352.1</v>
          </cell>
          <cell r="AB18">
            <v>3352.1</v>
          </cell>
          <cell r="AC18">
            <v>3441.34</v>
          </cell>
          <cell r="AD18">
            <v>3441.34</v>
          </cell>
          <cell r="AE18">
            <v>3530.58</v>
          </cell>
          <cell r="AF18">
            <v>3530.58</v>
          </cell>
          <cell r="AG18">
            <v>3530.58</v>
          </cell>
          <cell r="AH18">
            <v>3530.58</v>
          </cell>
          <cell r="AI18">
            <v>3530.58</v>
          </cell>
          <cell r="AJ18">
            <v>3530.58</v>
          </cell>
          <cell r="AK18">
            <v>3530.58</v>
          </cell>
          <cell r="AL18">
            <v>3530.58</v>
          </cell>
          <cell r="AM18">
            <v>3530.58</v>
          </cell>
          <cell r="AN18">
            <v>3530.58</v>
          </cell>
          <cell r="AO18">
            <v>3530.58</v>
          </cell>
          <cell r="AP18">
            <v>3530.58</v>
          </cell>
          <cell r="AQ18">
            <v>3530.58</v>
          </cell>
          <cell r="AR18">
            <v>3530.58</v>
          </cell>
          <cell r="AS18">
            <v>3530.58</v>
          </cell>
          <cell r="AT18">
            <v>3530.58</v>
          </cell>
          <cell r="AU18">
            <v>3530.58</v>
          </cell>
          <cell r="AV18">
            <v>3530.58</v>
          </cell>
          <cell r="AW18">
            <v>3530.58</v>
          </cell>
        </row>
        <row r="19">
          <cell r="A19" t="str">
            <v>1.45</v>
          </cell>
          <cell r="B19">
            <v>2202.23</v>
          </cell>
          <cell r="C19">
            <v>2333.39</v>
          </cell>
          <cell r="D19">
            <v>2333.39</v>
          </cell>
          <cell r="E19">
            <v>2370.9</v>
          </cell>
          <cell r="F19">
            <v>2370.9</v>
          </cell>
          <cell r="G19">
            <v>2408.41</v>
          </cell>
          <cell r="H19">
            <v>2408.41</v>
          </cell>
          <cell r="I19">
            <v>2445.91</v>
          </cell>
          <cell r="J19">
            <v>2445.91</v>
          </cell>
          <cell r="K19">
            <v>2483.41</v>
          </cell>
          <cell r="L19">
            <v>2533.42</v>
          </cell>
          <cell r="M19">
            <v>2569.9</v>
          </cell>
          <cell r="N19">
            <v>2569.9</v>
          </cell>
          <cell r="O19">
            <v>2608.31</v>
          </cell>
          <cell r="P19">
            <v>2608.31</v>
          </cell>
          <cell r="Q19">
            <v>2658.31</v>
          </cell>
          <cell r="R19">
            <v>2658.31</v>
          </cell>
          <cell r="S19">
            <v>2708.32</v>
          </cell>
          <cell r="T19">
            <v>2708.32</v>
          </cell>
          <cell r="U19">
            <v>2759.31</v>
          </cell>
          <cell r="V19">
            <v>2759.31</v>
          </cell>
          <cell r="W19">
            <v>2810.3</v>
          </cell>
          <cell r="X19">
            <v>2810.3</v>
          </cell>
          <cell r="Y19">
            <v>2861.28</v>
          </cell>
          <cell r="Z19">
            <v>2861.28</v>
          </cell>
          <cell r="AA19">
            <v>2912.27</v>
          </cell>
          <cell r="AB19">
            <v>2912.27</v>
          </cell>
          <cell r="AC19">
            <v>2963.26</v>
          </cell>
          <cell r="AD19">
            <v>2963.26</v>
          </cell>
          <cell r="AE19">
            <v>3014.25</v>
          </cell>
          <cell r="AF19">
            <v>3014.25</v>
          </cell>
          <cell r="AG19">
            <v>3065.23</v>
          </cell>
          <cell r="AH19">
            <v>3065.23</v>
          </cell>
          <cell r="AI19">
            <v>3065.23</v>
          </cell>
          <cell r="AJ19">
            <v>3065.23</v>
          </cell>
          <cell r="AK19">
            <v>3065.23</v>
          </cell>
          <cell r="AL19">
            <v>3065.23</v>
          </cell>
          <cell r="AM19">
            <v>3065.23</v>
          </cell>
          <cell r="AN19">
            <v>3065.23</v>
          </cell>
          <cell r="AO19">
            <v>3065.23</v>
          </cell>
          <cell r="AP19">
            <v>3065.23</v>
          </cell>
          <cell r="AQ19">
            <v>3065.23</v>
          </cell>
          <cell r="AR19">
            <v>3065.23</v>
          </cell>
          <cell r="AS19">
            <v>3065.23</v>
          </cell>
          <cell r="AT19">
            <v>3065.23</v>
          </cell>
          <cell r="AU19">
            <v>3065.23</v>
          </cell>
          <cell r="AV19">
            <v>3065.23</v>
          </cell>
          <cell r="AW19">
            <v>3065.23</v>
          </cell>
        </row>
        <row r="20">
          <cell r="A20" t="str">
            <v>1.46</v>
          </cell>
          <cell r="B20">
            <v>2248.9700000000003</v>
          </cell>
          <cell r="C20">
            <v>2368.5299999999997</v>
          </cell>
          <cell r="D20">
            <v>2379.3399999999997</v>
          </cell>
          <cell r="E20">
            <v>2390.15</v>
          </cell>
          <cell r="F20">
            <v>2400.96</v>
          </cell>
          <cell r="G20">
            <v>2411.7599999999998</v>
          </cell>
          <cell r="H20">
            <v>2422.58</v>
          </cell>
          <cell r="I20">
            <v>2433.38</v>
          </cell>
          <cell r="J20">
            <v>2444.1999999999998</v>
          </cell>
          <cell r="K20">
            <v>2455</v>
          </cell>
          <cell r="L20">
            <v>2519.15</v>
          </cell>
          <cell r="M20">
            <v>2529.9699999999998</v>
          </cell>
          <cell r="N20">
            <v>2540.77</v>
          </cell>
          <cell r="O20">
            <v>2551.5899999999997</v>
          </cell>
          <cell r="P20">
            <v>2562.39</v>
          </cell>
          <cell r="Q20">
            <v>2569.14</v>
          </cell>
          <cell r="R20">
            <v>2569.9499999999998</v>
          </cell>
          <cell r="S20">
            <v>2570.7599999999998</v>
          </cell>
          <cell r="T20">
            <v>2580.5300000000002</v>
          </cell>
          <cell r="U20">
            <v>2591.33</v>
          </cell>
          <cell r="V20">
            <v>2602.14</v>
          </cell>
          <cell r="W20">
            <v>2612.9499999999998</v>
          </cell>
          <cell r="X20">
            <v>2623.76</v>
          </cell>
          <cell r="Y20">
            <v>2634.57</v>
          </cell>
          <cell r="Z20">
            <v>2645.38</v>
          </cell>
          <cell r="AA20">
            <v>2656.18</v>
          </cell>
          <cell r="AB20">
            <v>2667</v>
          </cell>
          <cell r="AC20">
            <v>2677.8</v>
          </cell>
          <cell r="AD20">
            <v>2677.8</v>
          </cell>
          <cell r="AE20">
            <v>2677.8</v>
          </cell>
          <cell r="AF20">
            <v>2677.8</v>
          </cell>
          <cell r="AG20">
            <v>2677.8</v>
          </cell>
          <cell r="AH20">
            <v>2677.8</v>
          </cell>
          <cell r="AI20">
            <v>2677.8</v>
          </cell>
          <cell r="AJ20">
            <v>2677.8</v>
          </cell>
          <cell r="AK20">
            <v>2677.8</v>
          </cell>
          <cell r="AL20">
            <v>2677.8</v>
          </cell>
          <cell r="AM20">
            <v>2677.8</v>
          </cell>
          <cell r="AN20">
            <v>2677.8</v>
          </cell>
          <cell r="AO20">
            <v>2677.8</v>
          </cell>
          <cell r="AP20">
            <v>2677.8</v>
          </cell>
          <cell r="AQ20">
            <v>2677.8</v>
          </cell>
          <cell r="AR20">
            <v>2677.8</v>
          </cell>
          <cell r="AS20">
            <v>2677.8</v>
          </cell>
          <cell r="AT20">
            <v>2677.8</v>
          </cell>
          <cell r="AU20">
            <v>2677.8</v>
          </cell>
          <cell r="AV20">
            <v>2677.8</v>
          </cell>
          <cell r="AW20">
            <v>2677.8</v>
          </cell>
        </row>
        <row r="21">
          <cell r="A21" t="str">
            <v>1.47</v>
          </cell>
          <cell r="B21">
            <v>2252.23</v>
          </cell>
          <cell r="C21">
            <v>2389.64</v>
          </cell>
          <cell r="D21">
            <v>2389.64</v>
          </cell>
          <cell r="E21">
            <v>2427.14</v>
          </cell>
          <cell r="F21">
            <v>2427.14</v>
          </cell>
          <cell r="G21">
            <v>2477.15</v>
          </cell>
          <cell r="H21">
            <v>2477.15</v>
          </cell>
          <cell r="I21">
            <v>2569.4300000000003</v>
          </cell>
          <cell r="J21">
            <v>2569.4300000000003</v>
          </cell>
          <cell r="K21">
            <v>2652.05</v>
          </cell>
          <cell r="L21">
            <v>2702.06</v>
          </cell>
          <cell r="M21">
            <v>2791.18</v>
          </cell>
          <cell r="N21">
            <v>2791.18</v>
          </cell>
          <cell r="O21">
            <v>2880.41</v>
          </cell>
          <cell r="P21">
            <v>2880.41</v>
          </cell>
          <cell r="Q21">
            <v>2969.65</v>
          </cell>
          <cell r="R21">
            <v>2969.65</v>
          </cell>
          <cell r="S21">
            <v>3058.89</v>
          </cell>
          <cell r="T21">
            <v>3058.89</v>
          </cell>
          <cell r="U21">
            <v>3148.12</v>
          </cell>
          <cell r="V21">
            <v>3148.12</v>
          </cell>
          <cell r="W21">
            <v>3237.37</v>
          </cell>
          <cell r="X21">
            <v>3237.37</v>
          </cell>
          <cell r="Y21">
            <v>3326.6</v>
          </cell>
          <cell r="Z21">
            <v>3326.6</v>
          </cell>
          <cell r="AA21">
            <v>3415.84</v>
          </cell>
          <cell r="AB21">
            <v>3415.84</v>
          </cell>
          <cell r="AC21">
            <v>3505.08</v>
          </cell>
          <cell r="AD21">
            <v>3505.08</v>
          </cell>
          <cell r="AE21">
            <v>3594.31</v>
          </cell>
          <cell r="AF21">
            <v>3594.31</v>
          </cell>
          <cell r="AG21">
            <v>3594.31</v>
          </cell>
          <cell r="AH21">
            <v>3594.31</v>
          </cell>
          <cell r="AI21">
            <v>3594.31</v>
          </cell>
          <cell r="AJ21">
            <v>3594.31</v>
          </cell>
          <cell r="AK21">
            <v>3594.31</v>
          </cell>
          <cell r="AL21">
            <v>3594.31</v>
          </cell>
          <cell r="AM21">
            <v>3594.31</v>
          </cell>
          <cell r="AN21">
            <v>3594.31</v>
          </cell>
          <cell r="AO21">
            <v>3594.31</v>
          </cell>
          <cell r="AP21">
            <v>3594.31</v>
          </cell>
          <cell r="AQ21">
            <v>3594.31</v>
          </cell>
          <cell r="AR21">
            <v>3594.31</v>
          </cell>
          <cell r="AS21">
            <v>3594.31</v>
          </cell>
          <cell r="AT21">
            <v>3594.31</v>
          </cell>
          <cell r="AU21">
            <v>3594.31</v>
          </cell>
          <cell r="AV21">
            <v>3594.31</v>
          </cell>
          <cell r="AW21">
            <v>3594.31</v>
          </cell>
        </row>
        <row r="22">
          <cell r="A22" t="str">
            <v>1.50</v>
          </cell>
          <cell r="B22">
            <v>1979.9</v>
          </cell>
          <cell r="C22">
            <v>2142.4</v>
          </cell>
          <cell r="D22">
            <v>2160.5</v>
          </cell>
          <cell r="E22">
            <v>2178.6</v>
          </cell>
          <cell r="F22">
            <v>2196.7000000000003</v>
          </cell>
          <cell r="G22">
            <v>2214.8000000000002</v>
          </cell>
          <cell r="H22">
            <v>2258.5500000000002</v>
          </cell>
          <cell r="I22">
            <v>2282.96</v>
          </cell>
          <cell r="J22">
            <v>2320.9499999999998</v>
          </cell>
          <cell r="K22">
            <v>2364.69</v>
          </cell>
          <cell r="L22">
            <v>2458.4499999999998</v>
          </cell>
          <cell r="M22">
            <v>2502.1999999999998</v>
          </cell>
          <cell r="N22">
            <v>2545.9499999999998</v>
          </cell>
          <cell r="O22">
            <v>2570.3700000000003</v>
          </cell>
          <cell r="P22">
            <v>2608.34</v>
          </cell>
          <cell r="Q22">
            <v>2652.08</v>
          </cell>
          <cell r="R22">
            <v>2695.83</v>
          </cell>
          <cell r="S22">
            <v>2740.2</v>
          </cell>
          <cell r="T22">
            <v>2784.81</v>
          </cell>
          <cell r="U22">
            <v>2829.41</v>
          </cell>
          <cell r="V22">
            <v>2874.03</v>
          </cell>
          <cell r="W22">
            <v>2918.64</v>
          </cell>
          <cell r="X22">
            <v>2963.25</v>
          </cell>
          <cell r="Y22">
            <v>3007.86</v>
          </cell>
          <cell r="Z22">
            <v>3052.47</v>
          </cell>
          <cell r="AA22">
            <v>3097.08</v>
          </cell>
          <cell r="AB22">
            <v>3141.68</v>
          </cell>
          <cell r="AC22">
            <v>3186.3</v>
          </cell>
          <cell r="AD22">
            <v>3230.9</v>
          </cell>
          <cell r="AE22">
            <v>3275.51</v>
          </cell>
          <cell r="AF22">
            <v>3275.51</v>
          </cell>
          <cell r="AG22">
            <v>3275.51</v>
          </cell>
          <cell r="AH22">
            <v>3275.51</v>
          </cell>
          <cell r="AI22">
            <v>3275.51</v>
          </cell>
          <cell r="AJ22">
            <v>3275.51</v>
          </cell>
          <cell r="AK22">
            <v>3275.51</v>
          </cell>
          <cell r="AL22">
            <v>3275.51</v>
          </cell>
          <cell r="AM22">
            <v>3275.51</v>
          </cell>
          <cell r="AN22">
            <v>3275.51</v>
          </cell>
          <cell r="AO22">
            <v>3275.51</v>
          </cell>
          <cell r="AP22">
            <v>3275.51</v>
          </cell>
          <cell r="AQ22">
            <v>3275.51</v>
          </cell>
          <cell r="AR22">
            <v>3275.51</v>
          </cell>
          <cell r="AS22">
            <v>3275.51</v>
          </cell>
          <cell r="AT22">
            <v>3275.51</v>
          </cell>
          <cell r="AU22">
            <v>3275.51</v>
          </cell>
          <cell r="AV22">
            <v>3275.51</v>
          </cell>
          <cell r="AW22">
            <v>3275.51</v>
          </cell>
        </row>
        <row r="23">
          <cell r="A23" t="str">
            <v>1.53</v>
          </cell>
          <cell r="B23">
            <v>2289.64</v>
          </cell>
          <cell r="C23">
            <v>2452.15</v>
          </cell>
          <cell r="D23">
            <v>2452.15</v>
          </cell>
          <cell r="E23">
            <v>2489.65</v>
          </cell>
          <cell r="F23">
            <v>2489.65</v>
          </cell>
          <cell r="G23">
            <v>2539.66</v>
          </cell>
          <cell r="H23">
            <v>2539.66</v>
          </cell>
          <cell r="I23">
            <v>2614.56</v>
          </cell>
          <cell r="J23">
            <v>2614.56</v>
          </cell>
          <cell r="K23">
            <v>2714.7</v>
          </cell>
          <cell r="L23">
            <v>2765.68</v>
          </cell>
          <cell r="M23">
            <v>2854.92</v>
          </cell>
          <cell r="N23">
            <v>2854.92</v>
          </cell>
          <cell r="O23">
            <v>2944.16</v>
          </cell>
          <cell r="P23">
            <v>2944.16</v>
          </cell>
          <cell r="Q23">
            <v>3033.4</v>
          </cell>
          <cell r="R23">
            <v>3033.4</v>
          </cell>
          <cell r="S23">
            <v>3122.63</v>
          </cell>
          <cell r="T23">
            <v>3122.63</v>
          </cell>
          <cell r="U23">
            <v>3211.87</v>
          </cell>
          <cell r="V23">
            <v>3211.87</v>
          </cell>
          <cell r="W23">
            <v>3301.11</v>
          </cell>
          <cell r="X23">
            <v>3301.11</v>
          </cell>
          <cell r="Y23">
            <v>3390.35</v>
          </cell>
          <cell r="Z23">
            <v>3390.35</v>
          </cell>
          <cell r="AA23">
            <v>3479.59</v>
          </cell>
          <cell r="AB23">
            <v>3479.59</v>
          </cell>
          <cell r="AC23">
            <v>3568.82</v>
          </cell>
          <cell r="AD23">
            <v>3568.82</v>
          </cell>
          <cell r="AE23">
            <v>3658.06</v>
          </cell>
          <cell r="AF23">
            <v>3658.06</v>
          </cell>
          <cell r="AG23">
            <v>3658.06</v>
          </cell>
          <cell r="AH23">
            <v>3658.06</v>
          </cell>
          <cell r="AI23">
            <v>3658.06</v>
          </cell>
          <cell r="AJ23">
            <v>3658.06</v>
          </cell>
          <cell r="AK23">
            <v>3658.06</v>
          </cell>
          <cell r="AL23">
            <v>3658.06</v>
          </cell>
          <cell r="AM23">
            <v>3658.06</v>
          </cell>
          <cell r="AN23">
            <v>3658.06</v>
          </cell>
          <cell r="AO23">
            <v>3658.06</v>
          </cell>
          <cell r="AP23">
            <v>3658.06</v>
          </cell>
          <cell r="AQ23">
            <v>3658.06</v>
          </cell>
          <cell r="AR23">
            <v>3658.06</v>
          </cell>
          <cell r="AS23">
            <v>3658.06</v>
          </cell>
          <cell r="AT23">
            <v>3658.06</v>
          </cell>
          <cell r="AU23">
            <v>3658.06</v>
          </cell>
          <cell r="AV23">
            <v>3658.06</v>
          </cell>
          <cell r="AW23">
            <v>3658.06</v>
          </cell>
        </row>
        <row r="24">
          <cell r="A24" t="str">
            <v>1.54</v>
          </cell>
          <cell r="B24">
            <v>2304.2199999999998</v>
          </cell>
          <cell r="C24">
            <v>2460.48</v>
          </cell>
          <cell r="D24">
            <v>2460.48</v>
          </cell>
          <cell r="E24">
            <v>2497.98</v>
          </cell>
          <cell r="F24">
            <v>2497.98</v>
          </cell>
          <cell r="G24">
            <v>2535.4899999999998</v>
          </cell>
          <cell r="H24">
            <v>2535.4899999999998</v>
          </cell>
          <cell r="I24">
            <v>2569.12</v>
          </cell>
          <cell r="J24">
            <v>2569.12</v>
          </cell>
          <cell r="K24">
            <v>2585.4</v>
          </cell>
          <cell r="L24">
            <v>2635.4</v>
          </cell>
          <cell r="M24">
            <v>2685.4</v>
          </cell>
          <cell r="N24">
            <v>2685.4</v>
          </cell>
          <cell r="O24">
            <v>2735.94</v>
          </cell>
          <cell r="P24">
            <v>2735.94</v>
          </cell>
          <cell r="Q24">
            <v>2786.93</v>
          </cell>
          <cell r="R24">
            <v>2786.93</v>
          </cell>
          <cell r="S24">
            <v>2837.92</v>
          </cell>
          <cell r="T24">
            <v>2837.92</v>
          </cell>
          <cell r="U24">
            <v>2888.91</v>
          </cell>
          <cell r="V24">
            <v>2888.91</v>
          </cell>
          <cell r="W24">
            <v>2939.9</v>
          </cell>
          <cell r="X24">
            <v>2939.9</v>
          </cell>
          <cell r="Y24">
            <v>2990.88</v>
          </cell>
          <cell r="Z24">
            <v>2990.88</v>
          </cell>
          <cell r="AA24">
            <v>3041.87</v>
          </cell>
          <cell r="AB24">
            <v>3041.87</v>
          </cell>
          <cell r="AC24">
            <v>3092.86</v>
          </cell>
          <cell r="AD24">
            <v>3092.86</v>
          </cell>
          <cell r="AE24">
            <v>3143.84</v>
          </cell>
          <cell r="AF24">
            <v>3143.84</v>
          </cell>
          <cell r="AG24">
            <v>3194.83</v>
          </cell>
          <cell r="AH24">
            <v>3194.83</v>
          </cell>
          <cell r="AI24">
            <v>3194.83</v>
          </cell>
          <cell r="AJ24">
            <v>3194.83</v>
          </cell>
          <cell r="AK24">
            <v>3194.83</v>
          </cell>
          <cell r="AL24">
            <v>3194.83</v>
          </cell>
          <cell r="AM24">
            <v>3194.83</v>
          </cell>
          <cell r="AN24">
            <v>3194.83</v>
          </cell>
          <cell r="AO24">
            <v>3194.83</v>
          </cell>
          <cell r="AP24">
            <v>3194.83</v>
          </cell>
          <cell r="AQ24">
            <v>3194.83</v>
          </cell>
          <cell r="AR24">
            <v>3194.83</v>
          </cell>
          <cell r="AS24">
            <v>3194.83</v>
          </cell>
          <cell r="AT24">
            <v>3194.83</v>
          </cell>
          <cell r="AU24">
            <v>3194.83</v>
          </cell>
          <cell r="AV24">
            <v>3194.83</v>
          </cell>
          <cell r="AW24">
            <v>3194.83</v>
          </cell>
        </row>
        <row r="25">
          <cell r="A25" t="str">
            <v>1.55</v>
          </cell>
          <cell r="B25">
            <v>2343.79</v>
          </cell>
          <cell r="C25">
            <v>2512.5699999999997</v>
          </cell>
          <cell r="D25">
            <v>2512.5699999999997</v>
          </cell>
          <cell r="E25">
            <v>2570.2099999999996</v>
          </cell>
          <cell r="F25">
            <v>2570.2099999999996</v>
          </cell>
          <cell r="G25">
            <v>2637.47</v>
          </cell>
          <cell r="H25">
            <v>2637.47</v>
          </cell>
          <cell r="I25">
            <v>2712.57</v>
          </cell>
          <cell r="J25">
            <v>2712.57</v>
          </cell>
          <cell r="K25">
            <v>2789.06</v>
          </cell>
          <cell r="L25">
            <v>2840.04</v>
          </cell>
          <cell r="M25">
            <v>2916.52</v>
          </cell>
          <cell r="N25">
            <v>2916.52</v>
          </cell>
          <cell r="O25">
            <v>2993.01</v>
          </cell>
          <cell r="P25">
            <v>2993.01</v>
          </cell>
          <cell r="Q25">
            <v>3069.49</v>
          </cell>
          <cell r="R25">
            <v>3069.49</v>
          </cell>
          <cell r="S25">
            <v>3145.98</v>
          </cell>
          <cell r="T25">
            <v>3145.98</v>
          </cell>
          <cell r="U25">
            <v>3222.46</v>
          </cell>
          <cell r="V25">
            <v>3222.46</v>
          </cell>
          <cell r="W25">
            <v>3298.95</v>
          </cell>
          <cell r="X25">
            <v>3298.95</v>
          </cell>
          <cell r="Y25">
            <v>3375.43</v>
          </cell>
          <cell r="Z25">
            <v>3375.43</v>
          </cell>
          <cell r="AA25">
            <v>3451.92</v>
          </cell>
          <cell r="AB25">
            <v>3451.92</v>
          </cell>
          <cell r="AC25">
            <v>3528.4</v>
          </cell>
          <cell r="AD25">
            <v>3528.4</v>
          </cell>
          <cell r="AE25">
            <v>3528.4</v>
          </cell>
          <cell r="AF25">
            <v>3528.4</v>
          </cell>
          <cell r="AG25">
            <v>3528.4</v>
          </cell>
          <cell r="AH25">
            <v>3528.4</v>
          </cell>
          <cell r="AI25">
            <v>3528.4</v>
          </cell>
          <cell r="AJ25">
            <v>3528.4</v>
          </cell>
          <cell r="AK25">
            <v>3528.4</v>
          </cell>
          <cell r="AL25">
            <v>3528.4</v>
          </cell>
          <cell r="AM25">
            <v>3528.4</v>
          </cell>
          <cell r="AN25">
            <v>3528.4</v>
          </cell>
          <cell r="AO25">
            <v>3528.4</v>
          </cell>
          <cell r="AP25">
            <v>3528.4</v>
          </cell>
          <cell r="AQ25">
            <v>3528.4</v>
          </cell>
          <cell r="AR25">
            <v>3528.4</v>
          </cell>
          <cell r="AS25">
            <v>3528.4</v>
          </cell>
          <cell r="AT25">
            <v>3528.4</v>
          </cell>
          <cell r="AU25">
            <v>3528.4</v>
          </cell>
          <cell r="AV25">
            <v>3528.4</v>
          </cell>
          <cell r="AW25">
            <v>3528.4</v>
          </cell>
        </row>
        <row r="26">
          <cell r="A26" t="str">
            <v>1.57</v>
          </cell>
          <cell r="B26">
            <v>2352.14</v>
          </cell>
          <cell r="C26">
            <v>2508.4</v>
          </cell>
          <cell r="D26">
            <v>2508.4</v>
          </cell>
          <cell r="E26">
            <v>2545.91</v>
          </cell>
          <cell r="F26">
            <v>2545.91</v>
          </cell>
          <cell r="G26">
            <v>2569.9</v>
          </cell>
          <cell r="H26">
            <v>2569.9</v>
          </cell>
          <cell r="I26">
            <v>2595.81</v>
          </cell>
          <cell r="J26">
            <v>2595.81</v>
          </cell>
          <cell r="K26">
            <v>2633.32</v>
          </cell>
          <cell r="L26">
            <v>2683.32</v>
          </cell>
          <cell r="M26">
            <v>2733.83</v>
          </cell>
          <cell r="N26">
            <v>2733.83</v>
          </cell>
          <cell r="O26">
            <v>2784.81</v>
          </cell>
          <cell r="P26">
            <v>2784.81</v>
          </cell>
          <cell r="Q26">
            <v>2835.8</v>
          </cell>
          <cell r="R26">
            <v>2835.8</v>
          </cell>
          <cell r="S26">
            <v>2886.79</v>
          </cell>
          <cell r="T26">
            <v>2886.79</v>
          </cell>
          <cell r="U26">
            <v>2937.78</v>
          </cell>
          <cell r="V26">
            <v>2937.78</v>
          </cell>
          <cell r="W26">
            <v>2988.76</v>
          </cell>
          <cell r="X26">
            <v>2988.76</v>
          </cell>
          <cell r="Y26">
            <v>3039.75</v>
          </cell>
          <cell r="Z26">
            <v>3039.75</v>
          </cell>
          <cell r="AA26">
            <v>3090.74</v>
          </cell>
          <cell r="AB26">
            <v>3090.74</v>
          </cell>
          <cell r="AC26">
            <v>3141.73</v>
          </cell>
          <cell r="AD26">
            <v>3141.73</v>
          </cell>
          <cell r="AE26">
            <v>3192.71</v>
          </cell>
          <cell r="AF26">
            <v>3192.71</v>
          </cell>
          <cell r="AG26">
            <v>3243.7</v>
          </cell>
          <cell r="AH26">
            <v>3243.7</v>
          </cell>
          <cell r="AI26">
            <v>3243.7</v>
          </cell>
          <cell r="AJ26">
            <v>3243.7</v>
          </cell>
          <cell r="AK26">
            <v>3243.7</v>
          </cell>
          <cell r="AL26">
            <v>3243.7</v>
          </cell>
          <cell r="AM26">
            <v>3243.7</v>
          </cell>
          <cell r="AN26">
            <v>3243.7</v>
          </cell>
          <cell r="AO26">
            <v>3243.7</v>
          </cell>
          <cell r="AP26">
            <v>3243.7</v>
          </cell>
          <cell r="AQ26">
            <v>3243.7</v>
          </cell>
          <cell r="AR26">
            <v>3243.7</v>
          </cell>
          <cell r="AS26">
            <v>3243.7</v>
          </cell>
          <cell r="AT26">
            <v>3243.7</v>
          </cell>
          <cell r="AU26">
            <v>3243.7</v>
          </cell>
          <cell r="AV26">
            <v>3243.7</v>
          </cell>
          <cell r="AW26">
            <v>3243.7</v>
          </cell>
        </row>
        <row r="27">
          <cell r="A27" t="str">
            <v>1.55-1.61-1.77</v>
          </cell>
          <cell r="B27">
            <v>2343.79</v>
          </cell>
          <cell r="C27">
            <v>2512.5699999999997</v>
          </cell>
          <cell r="D27">
            <v>2512.5699999999997</v>
          </cell>
          <cell r="E27">
            <v>2570.2099999999996</v>
          </cell>
          <cell r="F27">
            <v>2570.2099999999996</v>
          </cell>
          <cell r="G27">
            <v>2637.47</v>
          </cell>
          <cell r="H27">
            <v>2637.47</v>
          </cell>
          <cell r="I27">
            <v>3005.77</v>
          </cell>
          <cell r="J27">
            <v>3005.77</v>
          </cell>
          <cell r="K27">
            <v>3082.26</v>
          </cell>
          <cell r="L27">
            <v>3133.25</v>
          </cell>
          <cell r="M27">
            <v>3209.73</v>
          </cell>
          <cell r="N27">
            <v>3209.73</v>
          </cell>
          <cell r="O27">
            <v>3286.22</v>
          </cell>
          <cell r="P27">
            <v>3286.22</v>
          </cell>
          <cell r="Q27">
            <v>3362.7</v>
          </cell>
          <cell r="R27">
            <v>3626.16</v>
          </cell>
          <cell r="S27">
            <v>3702.64</v>
          </cell>
          <cell r="T27">
            <v>3702.64</v>
          </cell>
          <cell r="U27">
            <v>3779.13</v>
          </cell>
          <cell r="V27">
            <v>3779.13</v>
          </cell>
          <cell r="W27">
            <v>3855.62</v>
          </cell>
          <cell r="X27">
            <v>3855.62</v>
          </cell>
          <cell r="Y27">
            <v>3932.1</v>
          </cell>
          <cell r="Z27">
            <v>3932.1</v>
          </cell>
          <cell r="AA27">
            <v>4008.59</v>
          </cell>
          <cell r="AB27">
            <v>4008.59</v>
          </cell>
          <cell r="AC27">
            <v>4085.07</v>
          </cell>
          <cell r="AD27">
            <v>4085.07</v>
          </cell>
          <cell r="AE27">
            <v>4085.07</v>
          </cell>
          <cell r="AF27">
            <v>4085.07</v>
          </cell>
          <cell r="AG27">
            <v>4085.07</v>
          </cell>
          <cell r="AH27">
            <v>4085.07</v>
          </cell>
          <cell r="AI27">
            <v>4085.07</v>
          </cell>
          <cell r="AJ27">
            <v>4085.07</v>
          </cell>
          <cell r="AK27">
            <v>4085.07</v>
          </cell>
          <cell r="AL27">
            <v>4085.07</v>
          </cell>
          <cell r="AM27">
            <v>4085.07</v>
          </cell>
          <cell r="AN27">
            <v>4085.07</v>
          </cell>
          <cell r="AO27">
            <v>4085.07</v>
          </cell>
          <cell r="AP27">
            <v>4085.07</v>
          </cell>
          <cell r="AQ27">
            <v>4085.07</v>
          </cell>
          <cell r="AR27">
            <v>4085.07</v>
          </cell>
          <cell r="AS27">
            <v>4085.07</v>
          </cell>
          <cell r="AT27">
            <v>4085.07</v>
          </cell>
          <cell r="AU27">
            <v>4085.07</v>
          </cell>
          <cell r="AV27">
            <v>4085.07</v>
          </cell>
          <cell r="AW27">
            <v>4085.07</v>
          </cell>
        </row>
        <row r="28">
          <cell r="A28" t="str">
            <v>1.55-1.61-1.77+2j</v>
          </cell>
          <cell r="B28">
            <v>2512.5699999999997</v>
          </cell>
          <cell r="C28">
            <v>2570.2099999999996</v>
          </cell>
          <cell r="D28">
            <v>2570.2099999999996</v>
          </cell>
          <cell r="E28">
            <v>2637.47</v>
          </cell>
          <cell r="F28">
            <v>2637.47</v>
          </cell>
          <cell r="G28">
            <v>3005.77</v>
          </cell>
          <cell r="H28">
            <v>3005.77</v>
          </cell>
          <cell r="I28">
            <v>3082.26</v>
          </cell>
          <cell r="J28">
            <v>3133.25</v>
          </cell>
          <cell r="K28">
            <v>3209.73</v>
          </cell>
          <cell r="L28">
            <v>3209.73</v>
          </cell>
          <cell r="M28">
            <v>3286.22</v>
          </cell>
          <cell r="N28">
            <v>3286.22</v>
          </cell>
          <cell r="O28">
            <v>3362.7</v>
          </cell>
          <cell r="P28">
            <v>3626.16</v>
          </cell>
          <cell r="Q28">
            <v>3702.64</v>
          </cell>
          <cell r="R28">
            <v>3702.64</v>
          </cell>
          <cell r="S28">
            <v>3779.13</v>
          </cell>
          <cell r="T28">
            <v>3779.13</v>
          </cell>
          <cell r="U28">
            <v>3855.62</v>
          </cell>
          <cell r="V28">
            <v>3855.62</v>
          </cell>
          <cell r="W28">
            <v>3932.1</v>
          </cell>
          <cell r="X28">
            <v>3932.1</v>
          </cell>
          <cell r="Y28">
            <v>4008.59</v>
          </cell>
          <cell r="Z28">
            <v>4008.59</v>
          </cell>
          <cell r="AA28">
            <v>4085.07</v>
          </cell>
          <cell r="AB28">
            <v>4085.07</v>
          </cell>
          <cell r="AC28">
            <v>4085.07</v>
          </cell>
          <cell r="AD28">
            <v>4085.07</v>
          </cell>
          <cell r="AE28">
            <v>4085.07</v>
          </cell>
          <cell r="AF28">
            <v>4085.07</v>
          </cell>
          <cell r="AG28">
            <v>4085.07</v>
          </cell>
          <cell r="AH28">
            <v>4085.07</v>
          </cell>
          <cell r="AI28">
            <v>4085.07</v>
          </cell>
          <cell r="AJ28">
            <v>4085.07</v>
          </cell>
          <cell r="AK28">
            <v>4085.07</v>
          </cell>
          <cell r="AL28">
            <v>4085.07</v>
          </cell>
          <cell r="AM28">
            <v>4085.07</v>
          </cell>
          <cell r="AN28">
            <v>4085.07</v>
          </cell>
          <cell r="AO28">
            <v>4085.07</v>
          </cell>
          <cell r="AP28">
            <v>4085.07</v>
          </cell>
          <cell r="AQ28">
            <v>4085.07</v>
          </cell>
          <cell r="AR28">
            <v>4085.07</v>
          </cell>
          <cell r="AS28">
            <v>4085.07</v>
          </cell>
          <cell r="AT28">
            <v>4085.07</v>
          </cell>
          <cell r="AU28">
            <v>4085.07</v>
          </cell>
          <cell r="AV28">
            <v>4085.07</v>
          </cell>
          <cell r="AW28">
            <v>4085.07</v>
          </cell>
        </row>
        <row r="29">
          <cell r="A29" t="str">
            <v>1.58</v>
          </cell>
          <cell r="B29">
            <v>2445.9</v>
          </cell>
          <cell r="C29">
            <v>2583.3000000000002</v>
          </cell>
          <cell r="D29">
            <v>2583.3000000000002</v>
          </cell>
          <cell r="E29">
            <v>2620.81</v>
          </cell>
          <cell r="F29">
            <v>2620.81</v>
          </cell>
          <cell r="G29">
            <v>2670.8</v>
          </cell>
          <cell r="H29">
            <v>2670.8</v>
          </cell>
          <cell r="I29">
            <v>2772.07</v>
          </cell>
          <cell r="J29">
            <v>2772.07</v>
          </cell>
          <cell r="K29">
            <v>2874.05</v>
          </cell>
          <cell r="L29">
            <v>2925.04</v>
          </cell>
          <cell r="M29">
            <v>3014.27</v>
          </cell>
          <cell r="N29">
            <v>3014.27</v>
          </cell>
          <cell r="O29">
            <v>3103.51</v>
          </cell>
          <cell r="P29">
            <v>3103.51</v>
          </cell>
          <cell r="Q29">
            <v>3192.75</v>
          </cell>
          <cell r="R29">
            <v>3192.75</v>
          </cell>
          <cell r="S29">
            <v>3281.99</v>
          </cell>
          <cell r="T29">
            <v>3281.99</v>
          </cell>
          <cell r="U29">
            <v>3371.22</v>
          </cell>
          <cell r="V29">
            <v>3371.22</v>
          </cell>
          <cell r="W29">
            <v>3460.46</v>
          </cell>
          <cell r="X29">
            <v>3460.46</v>
          </cell>
          <cell r="Y29">
            <v>3549.7</v>
          </cell>
          <cell r="Z29">
            <v>3549.7</v>
          </cell>
          <cell r="AA29">
            <v>3638.94</v>
          </cell>
          <cell r="AB29">
            <v>3638.94</v>
          </cell>
          <cell r="AC29">
            <v>3728.17</v>
          </cell>
          <cell r="AD29">
            <v>3728.17</v>
          </cell>
          <cell r="AE29">
            <v>3817.41</v>
          </cell>
          <cell r="AF29">
            <v>3817.41</v>
          </cell>
          <cell r="AG29">
            <v>3817.41</v>
          </cell>
          <cell r="AH29">
            <v>3817.41</v>
          </cell>
          <cell r="AI29">
            <v>3817.41</v>
          </cell>
          <cell r="AJ29">
            <v>3817.41</v>
          </cell>
          <cell r="AK29">
            <v>3817.41</v>
          </cell>
          <cell r="AL29">
            <v>3817.41</v>
          </cell>
          <cell r="AM29">
            <v>3817.41</v>
          </cell>
          <cell r="AN29">
            <v>3817.41</v>
          </cell>
          <cell r="AO29">
            <v>3817.41</v>
          </cell>
          <cell r="AP29">
            <v>3817.41</v>
          </cell>
          <cell r="AQ29">
            <v>3817.41</v>
          </cell>
          <cell r="AR29">
            <v>3817.41</v>
          </cell>
          <cell r="AS29">
            <v>3817.41</v>
          </cell>
          <cell r="AT29">
            <v>3817.41</v>
          </cell>
          <cell r="AU29">
            <v>3817.41</v>
          </cell>
          <cell r="AV29">
            <v>3817.41</v>
          </cell>
          <cell r="AW29">
            <v>3817.41</v>
          </cell>
        </row>
        <row r="30">
          <cell r="A30" t="str">
            <v>1.59</v>
          </cell>
          <cell r="B30">
            <v>2439.64</v>
          </cell>
          <cell r="C30">
            <v>2570.84</v>
          </cell>
          <cell r="D30">
            <v>2570.84</v>
          </cell>
          <cell r="E30">
            <v>2608.31</v>
          </cell>
          <cell r="F30">
            <v>2608.31</v>
          </cell>
          <cell r="G30">
            <v>2645.81</v>
          </cell>
          <cell r="H30">
            <v>2645.81</v>
          </cell>
          <cell r="I30">
            <v>2683.32</v>
          </cell>
          <cell r="J30">
            <v>2683.32</v>
          </cell>
          <cell r="K30">
            <v>2721.09</v>
          </cell>
          <cell r="L30">
            <v>2772.07</v>
          </cell>
          <cell r="M30">
            <v>2823.06</v>
          </cell>
          <cell r="N30">
            <v>2823.06</v>
          </cell>
          <cell r="O30">
            <v>2874.05</v>
          </cell>
          <cell r="P30">
            <v>2874.05</v>
          </cell>
          <cell r="Q30">
            <v>2925.04</v>
          </cell>
          <cell r="R30">
            <v>2925.04</v>
          </cell>
          <cell r="S30">
            <v>2976.02</v>
          </cell>
          <cell r="T30">
            <v>2976.02</v>
          </cell>
          <cell r="U30">
            <v>3027.01</v>
          </cell>
          <cell r="V30">
            <v>3027.01</v>
          </cell>
          <cell r="W30">
            <v>3077.99</v>
          </cell>
          <cell r="X30">
            <v>3077.99</v>
          </cell>
          <cell r="Y30">
            <v>3128.98</v>
          </cell>
          <cell r="Z30">
            <v>3128.98</v>
          </cell>
          <cell r="AA30">
            <v>3179.97</v>
          </cell>
          <cell r="AB30">
            <v>3179.97</v>
          </cell>
          <cell r="AC30">
            <v>3230.96</v>
          </cell>
          <cell r="AD30">
            <v>3230.96</v>
          </cell>
          <cell r="AE30">
            <v>3281.95</v>
          </cell>
          <cell r="AF30">
            <v>3281.95</v>
          </cell>
          <cell r="AG30">
            <v>3332.94</v>
          </cell>
          <cell r="AH30">
            <v>3332.94</v>
          </cell>
          <cell r="AI30">
            <v>3332.94</v>
          </cell>
          <cell r="AJ30">
            <v>3332.94</v>
          </cell>
          <cell r="AK30">
            <v>3332.94</v>
          </cell>
          <cell r="AL30">
            <v>3332.94</v>
          </cell>
          <cell r="AM30">
            <v>3332.94</v>
          </cell>
          <cell r="AN30">
            <v>3332.94</v>
          </cell>
          <cell r="AO30">
            <v>3332.94</v>
          </cell>
          <cell r="AP30">
            <v>3332.94</v>
          </cell>
          <cell r="AQ30">
            <v>3332.94</v>
          </cell>
          <cell r="AR30">
            <v>3332.94</v>
          </cell>
          <cell r="AS30">
            <v>3332.94</v>
          </cell>
          <cell r="AT30">
            <v>3332.94</v>
          </cell>
          <cell r="AU30">
            <v>3332.94</v>
          </cell>
          <cell r="AV30">
            <v>3332.94</v>
          </cell>
          <cell r="AW30">
            <v>3332.94</v>
          </cell>
        </row>
        <row r="31">
          <cell r="A31" t="str">
            <v>1.60</v>
          </cell>
          <cell r="B31">
            <v>2527.16</v>
          </cell>
          <cell r="C31">
            <v>2664.55</v>
          </cell>
          <cell r="D31">
            <v>2664.55</v>
          </cell>
          <cell r="E31">
            <v>2702.06</v>
          </cell>
          <cell r="F31">
            <v>2702.06</v>
          </cell>
          <cell r="G31">
            <v>2752.94</v>
          </cell>
          <cell r="H31">
            <v>2752.94</v>
          </cell>
          <cell r="I31">
            <v>2854.93</v>
          </cell>
          <cell r="J31">
            <v>2854.93</v>
          </cell>
          <cell r="K31">
            <v>2956.91</v>
          </cell>
          <cell r="L31">
            <v>3007.9</v>
          </cell>
          <cell r="M31">
            <v>3097.14</v>
          </cell>
          <cell r="N31">
            <v>3097.14</v>
          </cell>
          <cell r="O31">
            <v>3186.38</v>
          </cell>
          <cell r="P31">
            <v>3186.38</v>
          </cell>
          <cell r="Q31">
            <v>3275.61</v>
          </cell>
          <cell r="R31">
            <v>3275.61</v>
          </cell>
          <cell r="S31">
            <v>3364.85</v>
          </cell>
          <cell r="T31">
            <v>3364.85</v>
          </cell>
          <cell r="U31">
            <v>3454.09</v>
          </cell>
          <cell r="V31">
            <v>3454.09</v>
          </cell>
          <cell r="W31">
            <v>3543.32</v>
          </cell>
          <cell r="X31">
            <v>3543.32</v>
          </cell>
          <cell r="Y31">
            <v>3632.57</v>
          </cell>
          <cell r="Z31">
            <v>3632.57</v>
          </cell>
          <cell r="AA31">
            <v>3721.8</v>
          </cell>
          <cell r="AB31">
            <v>3721.8</v>
          </cell>
          <cell r="AC31">
            <v>3811.04</v>
          </cell>
          <cell r="AD31">
            <v>3811.04</v>
          </cell>
          <cell r="AE31">
            <v>3900.27</v>
          </cell>
          <cell r="AF31">
            <v>3900.27</v>
          </cell>
          <cell r="AG31">
            <v>3900.27</v>
          </cell>
          <cell r="AH31">
            <v>3900.27</v>
          </cell>
          <cell r="AI31">
            <v>3900.27</v>
          </cell>
          <cell r="AJ31">
            <v>3900.27</v>
          </cell>
          <cell r="AK31">
            <v>3900.27</v>
          </cell>
          <cell r="AL31">
            <v>3900.27</v>
          </cell>
          <cell r="AM31">
            <v>3900.27</v>
          </cell>
          <cell r="AN31">
            <v>3900.27</v>
          </cell>
          <cell r="AO31">
            <v>3900.27</v>
          </cell>
          <cell r="AP31">
            <v>3900.27</v>
          </cell>
          <cell r="AQ31">
            <v>3900.27</v>
          </cell>
          <cell r="AR31">
            <v>3900.27</v>
          </cell>
          <cell r="AS31">
            <v>3900.27</v>
          </cell>
          <cell r="AT31">
            <v>3900.27</v>
          </cell>
          <cell r="AU31">
            <v>3900.27</v>
          </cell>
          <cell r="AV31">
            <v>3900.27</v>
          </cell>
          <cell r="AW31">
            <v>3900.27</v>
          </cell>
        </row>
        <row r="32">
          <cell r="A32" t="str">
            <v>1.61</v>
          </cell>
          <cell r="B32">
            <v>2606.1999999999998</v>
          </cell>
          <cell r="C32">
            <v>2776.31</v>
          </cell>
          <cell r="D32">
            <v>2776.31</v>
          </cell>
          <cell r="E32">
            <v>2852.8</v>
          </cell>
          <cell r="F32">
            <v>2852.8</v>
          </cell>
          <cell r="G32">
            <v>2929.28</v>
          </cell>
          <cell r="H32">
            <v>2929.28</v>
          </cell>
          <cell r="I32">
            <v>3005.77</v>
          </cell>
          <cell r="J32">
            <v>3005.77</v>
          </cell>
          <cell r="K32">
            <v>3082.25</v>
          </cell>
          <cell r="L32">
            <v>3133.24</v>
          </cell>
          <cell r="M32">
            <v>3209.73</v>
          </cell>
          <cell r="N32">
            <v>3209.73</v>
          </cell>
          <cell r="O32">
            <v>3286.21</v>
          </cell>
          <cell r="P32">
            <v>3286.21</v>
          </cell>
          <cell r="Q32">
            <v>3362.69</v>
          </cell>
          <cell r="R32">
            <v>3362.69</v>
          </cell>
          <cell r="S32">
            <v>3439.18</v>
          </cell>
          <cell r="T32">
            <v>3439.18</v>
          </cell>
          <cell r="U32">
            <v>3515.66</v>
          </cell>
          <cell r="V32">
            <v>3515.66</v>
          </cell>
          <cell r="W32">
            <v>3592.15</v>
          </cell>
          <cell r="X32">
            <v>3592.15</v>
          </cell>
          <cell r="Y32">
            <v>3668.63</v>
          </cell>
          <cell r="Z32">
            <v>3668.63</v>
          </cell>
          <cell r="AA32">
            <v>3745.12</v>
          </cell>
          <cell r="AB32">
            <v>3745.12</v>
          </cell>
          <cell r="AC32">
            <v>3821.6</v>
          </cell>
          <cell r="AD32">
            <v>3821.6</v>
          </cell>
          <cell r="AE32">
            <v>3821.6</v>
          </cell>
          <cell r="AF32">
            <v>3821.6</v>
          </cell>
          <cell r="AG32">
            <v>3821.6</v>
          </cell>
          <cell r="AH32">
            <v>3821.6</v>
          </cell>
          <cell r="AI32">
            <v>3821.6</v>
          </cell>
          <cell r="AJ32">
            <v>3821.6</v>
          </cell>
          <cell r="AK32">
            <v>3821.6</v>
          </cell>
          <cell r="AL32">
            <v>3821.6</v>
          </cell>
          <cell r="AM32">
            <v>3821.6</v>
          </cell>
          <cell r="AN32">
            <v>3821.6</v>
          </cell>
          <cell r="AO32">
            <v>3821.6</v>
          </cell>
          <cell r="AP32">
            <v>3821.6</v>
          </cell>
          <cell r="AQ32">
            <v>3821.6</v>
          </cell>
          <cell r="AR32">
            <v>3821.6</v>
          </cell>
          <cell r="AS32">
            <v>3821.6</v>
          </cell>
          <cell r="AT32">
            <v>3821.6</v>
          </cell>
          <cell r="AU32">
            <v>3821.6</v>
          </cell>
          <cell r="AV32">
            <v>3821.6</v>
          </cell>
          <cell r="AW32">
            <v>3821.6</v>
          </cell>
        </row>
        <row r="33">
          <cell r="A33" t="str">
            <v>1.61-1.77</v>
          </cell>
          <cell r="B33">
            <v>2606.1999999999998</v>
          </cell>
          <cell r="C33">
            <v>2776.31</v>
          </cell>
          <cell r="D33">
            <v>2776.31</v>
          </cell>
          <cell r="E33">
            <v>2852.8</v>
          </cell>
          <cell r="F33">
            <v>2852.8</v>
          </cell>
          <cell r="G33">
            <v>2929.28</v>
          </cell>
          <cell r="H33">
            <v>2929.28</v>
          </cell>
          <cell r="I33">
            <v>3269.23</v>
          </cell>
          <cell r="J33">
            <v>3269.23</v>
          </cell>
          <cell r="K33">
            <v>3345.71</v>
          </cell>
          <cell r="L33">
            <v>3396.7</v>
          </cell>
          <cell r="M33">
            <v>3473.18</v>
          </cell>
          <cell r="N33">
            <v>3473.18</v>
          </cell>
          <cell r="O33">
            <v>3549.67</v>
          </cell>
          <cell r="P33">
            <v>3549.67</v>
          </cell>
          <cell r="Q33">
            <v>3626.15</v>
          </cell>
          <cell r="R33">
            <v>3626.15</v>
          </cell>
          <cell r="S33">
            <v>3702.64</v>
          </cell>
          <cell r="T33">
            <v>3702.64</v>
          </cell>
          <cell r="U33">
            <v>3779.12</v>
          </cell>
          <cell r="V33">
            <v>3779.12</v>
          </cell>
          <cell r="W33">
            <v>3855.61</v>
          </cell>
          <cell r="X33">
            <v>3855.61</v>
          </cell>
          <cell r="Y33">
            <v>3932.1</v>
          </cell>
          <cell r="Z33">
            <v>3932.1</v>
          </cell>
          <cell r="AA33">
            <v>4008.58</v>
          </cell>
          <cell r="AB33">
            <v>4008.58</v>
          </cell>
          <cell r="AC33">
            <v>4085.07</v>
          </cell>
          <cell r="AD33">
            <v>4085.07</v>
          </cell>
          <cell r="AE33">
            <v>4085.07</v>
          </cell>
          <cell r="AF33">
            <v>4085.07</v>
          </cell>
          <cell r="AG33">
            <v>4085.07</v>
          </cell>
          <cell r="AH33">
            <v>4085.07</v>
          </cell>
          <cell r="AI33">
            <v>4085.07</v>
          </cell>
          <cell r="AJ33">
            <v>4085.07</v>
          </cell>
          <cell r="AK33">
            <v>4085.07</v>
          </cell>
          <cell r="AL33">
            <v>4085.07</v>
          </cell>
          <cell r="AM33">
            <v>4085.07</v>
          </cell>
          <cell r="AN33">
            <v>4085.07</v>
          </cell>
          <cell r="AO33">
            <v>4085.07</v>
          </cell>
          <cell r="AP33">
            <v>4085.07</v>
          </cell>
          <cell r="AQ33">
            <v>4085.07</v>
          </cell>
          <cell r="AR33">
            <v>4085.07</v>
          </cell>
          <cell r="AS33">
            <v>4085.07</v>
          </cell>
          <cell r="AT33">
            <v>4085.07</v>
          </cell>
          <cell r="AU33">
            <v>4085.07</v>
          </cell>
          <cell r="AV33">
            <v>4085.07</v>
          </cell>
          <cell r="AW33">
            <v>4085.07</v>
          </cell>
        </row>
        <row r="34">
          <cell r="A34" t="str">
            <v>1.62</v>
          </cell>
          <cell r="B34">
            <v>2608.31</v>
          </cell>
          <cell r="C34">
            <v>2733.82</v>
          </cell>
          <cell r="D34">
            <v>2733.82</v>
          </cell>
          <cell r="E34">
            <v>2784.81</v>
          </cell>
          <cell r="F34">
            <v>2784.81</v>
          </cell>
          <cell r="G34">
            <v>2886.79</v>
          </cell>
          <cell r="H34">
            <v>2886.79</v>
          </cell>
          <cell r="I34">
            <v>2988.78</v>
          </cell>
          <cell r="J34">
            <v>2988.78</v>
          </cell>
          <cell r="K34">
            <v>3078.02</v>
          </cell>
          <cell r="L34">
            <v>3116.27</v>
          </cell>
          <cell r="M34">
            <v>3205.51</v>
          </cell>
          <cell r="N34">
            <v>3205.51</v>
          </cell>
          <cell r="O34">
            <v>3294.74</v>
          </cell>
          <cell r="P34">
            <v>3294.74</v>
          </cell>
          <cell r="Q34">
            <v>3383.98</v>
          </cell>
          <cell r="R34">
            <v>3383.98</v>
          </cell>
          <cell r="S34">
            <v>3473.22</v>
          </cell>
          <cell r="T34">
            <v>3473.22</v>
          </cell>
          <cell r="U34">
            <v>3562.46</v>
          </cell>
          <cell r="V34">
            <v>3562.46</v>
          </cell>
          <cell r="W34">
            <v>3651.69</v>
          </cell>
          <cell r="X34">
            <v>3651.69</v>
          </cell>
          <cell r="Y34">
            <v>3740.93</v>
          </cell>
          <cell r="Z34">
            <v>3740.93</v>
          </cell>
          <cell r="AA34">
            <v>3830.17</v>
          </cell>
          <cell r="AB34">
            <v>3830.17</v>
          </cell>
          <cell r="AC34">
            <v>3919.4</v>
          </cell>
          <cell r="AD34">
            <v>3919.4</v>
          </cell>
          <cell r="AE34">
            <v>4008.64</v>
          </cell>
          <cell r="AF34">
            <v>4008.64</v>
          </cell>
          <cell r="AG34">
            <v>4008.64</v>
          </cell>
          <cell r="AH34">
            <v>4008.64</v>
          </cell>
          <cell r="AI34">
            <v>4008.64</v>
          </cell>
          <cell r="AJ34">
            <v>4008.64</v>
          </cell>
          <cell r="AK34">
            <v>4008.64</v>
          </cell>
          <cell r="AL34">
            <v>4008.64</v>
          </cell>
          <cell r="AM34">
            <v>4008.64</v>
          </cell>
          <cell r="AN34">
            <v>4008.64</v>
          </cell>
          <cell r="AO34">
            <v>4008.64</v>
          </cell>
          <cell r="AP34">
            <v>4008.64</v>
          </cell>
          <cell r="AQ34">
            <v>4008.64</v>
          </cell>
          <cell r="AR34">
            <v>4008.64</v>
          </cell>
          <cell r="AS34">
            <v>4008.64</v>
          </cell>
          <cell r="AT34">
            <v>4008.64</v>
          </cell>
          <cell r="AU34">
            <v>4008.64</v>
          </cell>
          <cell r="AV34">
            <v>4008.64</v>
          </cell>
          <cell r="AW34">
            <v>4008.64</v>
          </cell>
        </row>
        <row r="35">
          <cell r="A35" t="str">
            <v>1.63</v>
          </cell>
          <cell r="B35">
            <v>2608.31</v>
          </cell>
          <cell r="C35">
            <v>2772.06</v>
          </cell>
          <cell r="D35">
            <v>2772.06</v>
          </cell>
          <cell r="E35">
            <v>2810.31</v>
          </cell>
          <cell r="F35">
            <v>2810.31</v>
          </cell>
          <cell r="G35">
            <v>2861.3</v>
          </cell>
          <cell r="H35">
            <v>2861.3</v>
          </cell>
          <cell r="I35">
            <v>2963.28</v>
          </cell>
          <cell r="J35">
            <v>2963.28</v>
          </cell>
          <cell r="K35">
            <v>3065.27</v>
          </cell>
          <cell r="L35">
            <v>3116.26</v>
          </cell>
          <cell r="M35">
            <v>3205.5</v>
          </cell>
          <cell r="N35">
            <v>3205.5</v>
          </cell>
          <cell r="O35">
            <v>3294.73</v>
          </cell>
          <cell r="P35">
            <v>3294.73</v>
          </cell>
          <cell r="Q35">
            <v>3383.97</v>
          </cell>
          <cell r="R35">
            <v>3383.97</v>
          </cell>
          <cell r="S35">
            <v>3473.21</v>
          </cell>
          <cell r="T35">
            <v>3473.21</v>
          </cell>
          <cell r="U35">
            <v>3562.44</v>
          </cell>
          <cell r="V35">
            <v>3562.44</v>
          </cell>
          <cell r="W35">
            <v>3651.68</v>
          </cell>
          <cell r="X35">
            <v>3651.68</v>
          </cell>
          <cell r="Y35">
            <v>3740.92</v>
          </cell>
          <cell r="Z35">
            <v>3740.92</v>
          </cell>
          <cell r="AA35">
            <v>3830.16</v>
          </cell>
          <cell r="AB35">
            <v>3830.16</v>
          </cell>
          <cell r="AC35">
            <v>3919.39</v>
          </cell>
          <cell r="AD35">
            <v>3919.39</v>
          </cell>
          <cell r="AE35">
            <v>4008.63</v>
          </cell>
          <cell r="AF35">
            <v>4008.63</v>
          </cell>
          <cell r="AG35">
            <v>4097.87</v>
          </cell>
          <cell r="AH35">
            <v>4097.87</v>
          </cell>
          <cell r="AI35">
            <v>4097.87</v>
          </cell>
          <cell r="AJ35">
            <v>4097.87</v>
          </cell>
          <cell r="AK35">
            <v>4097.87</v>
          </cell>
          <cell r="AL35">
            <v>4097.87</v>
          </cell>
          <cell r="AM35">
            <v>4097.87</v>
          </cell>
          <cell r="AN35">
            <v>4097.87</v>
          </cell>
          <cell r="AO35">
            <v>4097.87</v>
          </cell>
          <cell r="AP35">
            <v>4097.87</v>
          </cell>
          <cell r="AQ35">
            <v>4097.87</v>
          </cell>
          <cell r="AR35">
            <v>4097.87</v>
          </cell>
          <cell r="AS35">
            <v>4097.87</v>
          </cell>
          <cell r="AT35">
            <v>4097.87</v>
          </cell>
          <cell r="AU35">
            <v>4097.87</v>
          </cell>
          <cell r="AV35">
            <v>4097.87</v>
          </cell>
          <cell r="AW35">
            <v>4097.87</v>
          </cell>
        </row>
        <row r="36">
          <cell r="A36" t="str">
            <v>1.66</v>
          </cell>
          <cell r="B36">
            <v>2735.93</v>
          </cell>
          <cell r="C36">
            <v>2876.2</v>
          </cell>
          <cell r="D36">
            <v>2876.2</v>
          </cell>
          <cell r="E36">
            <v>2978.19</v>
          </cell>
          <cell r="F36">
            <v>2978.19</v>
          </cell>
          <cell r="G36">
            <v>3080.18</v>
          </cell>
          <cell r="H36">
            <v>3080.18</v>
          </cell>
          <cell r="I36">
            <v>3182.16</v>
          </cell>
          <cell r="J36">
            <v>3182.16</v>
          </cell>
          <cell r="K36">
            <v>3284.15</v>
          </cell>
          <cell r="L36">
            <v>3335.14</v>
          </cell>
          <cell r="M36">
            <v>3437.12</v>
          </cell>
          <cell r="N36">
            <v>3437.12</v>
          </cell>
          <cell r="O36">
            <v>3539.11</v>
          </cell>
          <cell r="P36">
            <v>3539.11</v>
          </cell>
          <cell r="Q36">
            <v>3641.09</v>
          </cell>
          <cell r="R36">
            <v>3641.09</v>
          </cell>
          <cell r="S36">
            <v>3743.08</v>
          </cell>
          <cell r="T36">
            <v>3743.08</v>
          </cell>
          <cell r="U36">
            <v>3845.06</v>
          </cell>
          <cell r="V36">
            <v>3845.06</v>
          </cell>
          <cell r="W36">
            <v>3947.05</v>
          </cell>
          <cell r="X36">
            <v>3947.05</v>
          </cell>
          <cell r="Y36">
            <v>4049.04</v>
          </cell>
          <cell r="Z36">
            <v>4049.04</v>
          </cell>
          <cell r="AA36">
            <v>4151.0200000000004</v>
          </cell>
          <cell r="AB36">
            <v>4151.0200000000004</v>
          </cell>
          <cell r="AC36">
            <v>4253.01</v>
          </cell>
          <cell r="AD36">
            <v>4253.01</v>
          </cell>
          <cell r="AE36">
            <v>4253.01</v>
          </cell>
          <cell r="AF36">
            <v>4253.01</v>
          </cell>
          <cell r="AG36">
            <v>4253.01</v>
          </cell>
          <cell r="AH36">
            <v>4253.01</v>
          </cell>
          <cell r="AI36">
            <v>4253.01</v>
          </cell>
          <cell r="AJ36">
            <v>4253.01</v>
          </cell>
          <cell r="AK36">
            <v>4253.01</v>
          </cell>
          <cell r="AL36">
            <v>4253.01</v>
          </cell>
          <cell r="AM36">
            <v>4253.01</v>
          </cell>
          <cell r="AN36">
            <v>4253.01</v>
          </cell>
          <cell r="AO36">
            <v>4253.01</v>
          </cell>
          <cell r="AP36">
            <v>4253.01</v>
          </cell>
          <cell r="AQ36">
            <v>4253.01</v>
          </cell>
          <cell r="AR36">
            <v>4253.01</v>
          </cell>
          <cell r="AS36">
            <v>4253.01</v>
          </cell>
          <cell r="AT36">
            <v>4253.01</v>
          </cell>
          <cell r="AU36">
            <v>4253.01</v>
          </cell>
          <cell r="AV36">
            <v>4253.01</v>
          </cell>
          <cell r="AW36">
            <v>4253.01</v>
          </cell>
        </row>
        <row r="37">
          <cell r="A37" t="str">
            <v>1.67</v>
          </cell>
          <cell r="B37">
            <v>2708.33</v>
          </cell>
          <cell r="C37">
            <v>2874.05</v>
          </cell>
          <cell r="D37">
            <v>2874.05</v>
          </cell>
          <cell r="E37">
            <v>2912.3</v>
          </cell>
          <cell r="F37">
            <v>2912.3</v>
          </cell>
          <cell r="G37">
            <v>2963.28</v>
          </cell>
          <cell r="H37">
            <v>2963.28</v>
          </cell>
          <cell r="I37">
            <v>3065.27</v>
          </cell>
          <cell r="J37">
            <v>3065.27</v>
          </cell>
          <cell r="K37">
            <v>3167.26</v>
          </cell>
          <cell r="L37">
            <v>3218.24</v>
          </cell>
          <cell r="M37">
            <v>3307.48</v>
          </cell>
          <cell r="N37">
            <v>3307.48</v>
          </cell>
          <cell r="O37">
            <v>3396.72</v>
          </cell>
          <cell r="P37">
            <v>3396.72</v>
          </cell>
          <cell r="Q37">
            <v>3485.96</v>
          </cell>
          <cell r="R37">
            <v>3485.96</v>
          </cell>
          <cell r="S37">
            <v>3575.19</v>
          </cell>
          <cell r="T37">
            <v>3575.19</v>
          </cell>
          <cell r="U37">
            <v>3664.43</v>
          </cell>
          <cell r="V37">
            <v>3664.43</v>
          </cell>
          <cell r="W37">
            <v>3753.67</v>
          </cell>
          <cell r="X37">
            <v>3753.67</v>
          </cell>
          <cell r="Y37">
            <v>3842.9</v>
          </cell>
          <cell r="Z37">
            <v>3842.9</v>
          </cell>
          <cell r="AA37">
            <v>3932.14</v>
          </cell>
          <cell r="AB37">
            <v>3932.14</v>
          </cell>
          <cell r="AC37">
            <v>4021.38</v>
          </cell>
          <cell r="AD37">
            <v>4021.38</v>
          </cell>
          <cell r="AE37">
            <v>4110.62</v>
          </cell>
          <cell r="AF37">
            <v>4110.62</v>
          </cell>
          <cell r="AG37">
            <v>4199.8500000000004</v>
          </cell>
          <cell r="AH37">
            <v>4199.8500000000004</v>
          </cell>
          <cell r="AI37">
            <v>4199.8500000000004</v>
          </cell>
          <cell r="AJ37">
            <v>4199.8500000000004</v>
          </cell>
          <cell r="AK37">
            <v>4199.8500000000004</v>
          </cell>
          <cell r="AL37">
            <v>4199.8500000000004</v>
          </cell>
          <cell r="AM37">
            <v>4199.8500000000004</v>
          </cell>
          <cell r="AN37">
            <v>4199.8500000000004</v>
          </cell>
          <cell r="AO37">
            <v>4199.8500000000004</v>
          </cell>
          <cell r="AP37">
            <v>4199.8500000000004</v>
          </cell>
          <cell r="AQ37">
            <v>4199.8500000000004</v>
          </cell>
          <cell r="AR37">
            <v>4199.8500000000004</v>
          </cell>
          <cell r="AS37">
            <v>4199.8500000000004</v>
          </cell>
          <cell r="AT37">
            <v>4199.8500000000004</v>
          </cell>
          <cell r="AU37">
            <v>4199.8500000000004</v>
          </cell>
          <cell r="AV37">
            <v>4199.8500000000004</v>
          </cell>
          <cell r="AW37">
            <v>4199.8500000000004</v>
          </cell>
        </row>
        <row r="38">
          <cell r="A38" t="str">
            <v>1.75</v>
          </cell>
          <cell r="B38">
            <v>2695.81</v>
          </cell>
          <cell r="C38">
            <v>2854.93</v>
          </cell>
          <cell r="D38">
            <v>2854.93</v>
          </cell>
          <cell r="E38">
            <v>2893.18</v>
          </cell>
          <cell r="F38">
            <v>2893.18</v>
          </cell>
          <cell r="G38">
            <v>2931.43</v>
          </cell>
          <cell r="H38">
            <v>2931.43</v>
          </cell>
          <cell r="I38">
            <v>2969.67</v>
          </cell>
          <cell r="J38">
            <v>2969.67</v>
          </cell>
          <cell r="K38">
            <v>3007.93</v>
          </cell>
          <cell r="L38">
            <v>3058.91</v>
          </cell>
          <cell r="M38">
            <v>3109.9</v>
          </cell>
          <cell r="N38">
            <v>3109.9</v>
          </cell>
          <cell r="O38">
            <v>3160.89</v>
          </cell>
          <cell r="P38">
            <v>3160.89</v>
          </cell>
          <cell r="Q38">
            <v>3211.88</v>
          </cell>
          <cell r="R38">
            <v>3211.88</v>
          </cell>
          <cell r="S38">
            <v>3262.87</v>
          </cell>
          <cell r="T38">
            <v>3262.87</v>
          </cell>
          <cell r="U38">
            <v>3313.85</v>
          </cell>
          <cell r="V38">
            <v>3313.85</v>
          </cell>
          <cell r="W38">
            <v>3364.84</v>
          </cell>
          <cell r="X38">
            <v>3364.84</v>
          </cell>
          <cell r="Y38">
            <v>3415.82</v>
          </cell>
          <cell r="Z38">
            <v>3415.82</v>
          </cell>
          <cell r="AA38">
            <v>3466.81</v>
          </cell>
          <cell r="AB38">
            <v>3466.81</v>
          </cell>
          <cell r="AC38">
            <v>3517.8</v>
          </cell>
          <cell r="AD38">
            <v>3517.8</v>
          </cell>
          <cell r="AE38">
            <v>3568.79</v>
          </cell>
          <cell r="AF38">
            <v>3568.79</v>
          </cell>
          <cell r="AG38">
            <v>3619.77</v>
          </cell>
          <cell r="AH38">
            <v>3619.77</v>
          </cell>
          <cell r="AI38">
            <v>3619.77</v>
          </cell>
          <cell r="AJ38">
            <v>3619.77</v>
          </cell>
          <cell r="AK38">
            <v>3619.77</v>
          </cell>
          <cell r="AL38">
            <v>3619.77</v>
          </cell>
          <cell r="AM38">
            <v>3619.77</v>
          </cell>
          <cell r="AN38">
            <v>3619.77</v>
          </cell>
          <cell r="AO38">
            <v>3619.77</v>
          </cell>
          <cell r="AP38">
            <v>3619.77</v>
          </cell>
          <cell r="AQ38">
            <v>3619.77</v>
          </cell>
          <cell r="AR38">
            <v>3619.77</v>
          </cell>
          <cell r="AS38">
            <v>3619.77</v>
          </cell>
          <cell r="AT38">
            <v>3619.77</v>
          </cell>
          <cell r="AU38">
            <v>3619.77</v>
          </cell>
          <cell r="AV38">
            <v>3619.77</v>
          </cell>
          <cell r="AW38">
            <v>3619.77</v>
          </cell>
        </row>
        <row r="39">
          <cell r="A39" t="str">
            <v>1.77</v>
          </cell>
          <cell r="B39">
            <v>2867.65</v>
          </cell>
          <cell r="C39">
            <v>3039.77</v>
          </cell>
          <cell r="D39">
            <v>3039.77</v>
          </cell>
          <cell r="E39">
            <v>3116.26</v>
          </cell>
          <cell r="F39">
            <v>3116.26</v>
          </cell>
          <cell r="G39">
            <v>3192.74</v>
          </cell>
          <cell r="H39">
            <v>3192.74</v>
          </cell>
          <cell r="I39">
            <v>3269.23</v>
          </cell>
          <cell r="J39">
            <v>3269.23</v>
          </cell>
          <cell r="K39">
            <v>3345.71</v>
          </cell>
          <cell r="L39">
            <v>3396.7</v>
          </cell>
          <cell r="M39">
            <v>3473.18</v>
          </cell>
          <cell r="N39">
            <v>3473.18</v>
          </cell>
          <cell r="O39">
            <v>3549.67</v>
          </cell>
          <cell r="P39">
            <v>3549.67</v>
          </cell>
          <cell r="Q39">
            <v>3626.15</v>
          </cell>
          <cell r="R39">
            <v>3626.15</v>
          </cell>
          <cell r="S39">
            <v>3702.64</v>
          </cell>
          <cell r="T39">
            <v>3702.64</v>
          </cell>
          <cell r="U39">
            <v>3779.12</v>
          </cell>
          <cell r="V39">
            <v>3779.12</v>
          </cell>
          <cell r="W39">
            <v>3855.61</v>
          </cell>
          <cell r="X39">
            <v>3855.61</v>
          </cell>
          <cell r="Y39">
            <v>4008.58</v>
          </cell>
          <cell r="Z39">
            <v>4008.58</v>
          </cell>
          <cell r="AA39">
            <v>4008.58</v>
          </cell>
          <cell r="AB39">
            <v>4008.58</v>
          </cell>
          <cell r="AC39">
            <v>4085.07</v>
          </cell>
          <cell r="AD39">
            <v>4085.07</v>
          </cell>
          <cell r="AE39">
            <v>4085.07</v>
          </cell>
          <cell r="AF39">
            <v>4085.07</v>
          </cell>
          <cell r="AG39">
            <v>4085.07</v>
          </cell>
          <cell r="AH39">
            <v>4085.07</v>
          </cell>
          <cell r="AI39">
            <v>4085.07</v>
          </cell>
          <cell r="AJ39">
            <v>4085.07</v>
          </cell>
          <cell r="AK39">
            <v>4085.07</v>
          </cell>
          <cell r="AL39">
            <v>4085.07</v>
          </cell>
          <cell r="AM39">
            <v>4085.07</v>
          </cell>
          <cell r="AN39">
            <v>4085.07</v>
          </cell>
          <cell r="AO39">
            <v>4085.07</v>
          </cell>
          <cell r="AP39">
            <v>4085.07</v>
          </cell>
          <cell r="AQ39">
            <v>4085.07</v>
          </cell>
          <cell r="AR39">
            <v>4085.07</v>
          </cell>
          <cell r="AS39">
            <v>4085.07</v>
          </cell>
          <cell r="AT39">
            <v>4085.07</v>
          </cell>
          <cell r="AU39">
            <v>4085.07</v>
          </cell>
          <cell r="AV39">
            <v>4085.07</v>
          </cell>
          <cell r="AW39">
            <v>4085.07</v>
          </cell>
        </row>
        <row r="40">
          <cell r="A40" t="str">
            <v>1.78S</v>
          </cell>
          <cell r="B40">
            <v>2989.69</v>
          </cell>
          <cell r="C40">
            <v>3108.07</v>
          </cell>
          <cell r="D40">
            <v>3108.07</v>
          </cell>
          <cell r="E40">
            <v>3194.58</v>
          </cell>
          <cell r="F40">
            <v>3194.58</v>
          </cell>
          <cell r="G40">
            <v>3281.1</v>
          </cell>
          <cell r="H40">
            <v>3281.1</v>
          </cell>
          <cell r="I40">
            <v>3367.61</v>
          </cell>
          <cell r="J40">
            <v>3367.61</v>
          </cell>
          <cell r="K40">
            <v>3454.12</v>
          </cell>
          <cell r="L40">
            <v>3505.11</v>
          </cell>
          <cell r="M40">
            <v>3591.62</v>
          </cell>
          <cell r="N40">
            <v>3591.62</v>
          </cell>
          <cell r="O40">
            <v>3678.14</v>
          </cell>
          <cell r="P40">
            <v>3678.14</v>
          </cell>
          <cell r="Q40">
            <v>3764.65</v>
          </cell>
          <cell r="R40">
            <v>3764.65</v>
          </cell>
          <cell r="S40">
            <v>3851.17</v>
          </cell>
          <cell r="T40">
            <v>3851.17</v>
          </cell>
          <cell r="U40">
            <v>3937.68</v>
          </cell>
          <cell r="V40">
            <v>3937.68</v>
          </cell>
          <cell r="W40">
            <v>4024.19</v>
          </cell>
          <cell r="X40">
            <v>4024.19</v>
          </cell>
          <cell r="Y40">
            <v>4110.71</v>
          </cell>
          <cell r="Z40">
            <v>4110.71</v>
          </cell>
          <cell r="AA40">
            <v>4197.22</v>
          </cell>
          <cell r="AB40">
            <v>4197.22</v>
          </cell>
          <cell r="AC40">
            <v>4283.74</v>
          </cell>
          <cell r="AD40">
            <v>4283.74</v>
          </cell>
          <cell r="AE40">
            <v>4283.74</v>
          </cell>
          <cell r="AF40">
            <v>4283.74</v>
          </cell>
          <cell r="AG40">
            <v>4283.74</v>
          </cell>
          <cell r="AH40">
            <v>4283.74</v>
          </cell>
          <cell r="AI40">
            <v>4283.74</v>
          </cell>
          <cell r="AJ40">
            <v>4283.74</v>
          </cell>
          <cell r="AK40">
            <v>4283.74</v>
          </cell>
          <cell r="AL40">
            <v>4283.74</v>
          </cell>
          <cell r="AM40">
            <v>4283.74</v>
          </cell>
          <cell r="AN40">
            <v>4283.74</v>
          </cell>
          <cell r="AO40">
            <v>4283.74</v>
          </cell>
          <cell r="AP40">
            <v>4283.74</v>
          </cell>
          <cell r="AQ40">
            <v>4283.74</v>
          </cell>
          <cell r="AR40">
            <v>4283.74</v>
          </cell>
          <cell r="AS40">
            <v>4283.74</v>
          </cell>
          <cell r="AT40">
            <v>4283.74</v>
          </cell>
          <cell r="AU40">
            <v>4283.74</v>
          </cell>
          <cell r="AV40">
            <v>4283.74</v>
          </cell>
          <cell r="AW40">
            <v>4283.74</v>
          </cell>
        </row>
        <row r="41">
          <cell r="A41" t="str">
            <v>1.79</v>
          </cell>
          <cell r="B41">
            <v>3014.26</v>
          </cell>
          <cell r="C41">
            <v>3122.61</v>
          </cell>
          <cell r="D41">
            <v>3122.61</v>
          </cell>
          <cell r="E41">
            <v>3224.59</v>
          </cell>
          <cell r="F41">
            <v>3224.59</v>
          </cell>
          <cell r="G41">
            <v>3326.58</v>
          </cell>
          <cell r="H41">
            <v>3326.58</v>
          </cell>
          <cell r="I41">
            <v>3428.56</v>
          </cell>
          <cell r="J41">
            <v>3428.56</v>
          </cell>
          <cell r="K41">
            <v>3530.55</v>
          </cell>
          <cell r="L41">
            <v>3581.54</v>
          </cell>
          <cell r="M41">
            <v>3683.53</v>
          </cell>
          <cell r="N41">
            <v>3683.53</v>
          </cell>
          <cell r="O41">
            <v>3785.51</v>
          </cell>
          <cell r="P41">
            <v>3785.51</v>
          </cell>
          <cell r="Q41">
            <v>3887.5</v>
          </cell>
          <cell r="R41">
            <v>3887.5</v>
          </cell>
          <cell r="S41">
            <v>3989.48</v>
          </cell>
          <cell r="T41">
            <v>3989.48</v>
          </cell>
          <cell r="U41">
            <v>4091.47</v>
          </cell>
          <cell r="V41">
            <v>4091.47</v>
          </cell>
          <cell r="W41">
            <v>4193.46</v>
          </cell>
          <cell r="X41">
            <v>4193.46</v>
          </cell>
          <cell r="Y41">
            <v>4295.4399999999996</v>
          </cell>
          <cell r="Z41">
            <v>4295.4399999999996</v>
          </cell>
          <cell r="AA41">
            <v>4397.42</v>
          </cell>
          <cell r="AB41">
            <v>4397.42</v>
          </cell>
          <cell r="AC41">
            <v>4499.41</v>
          </cell>
          <cell r="AD41">
            <v>4499.41</v>
          </cell>
          <cell r="AE41">
            <v>4499.41</v>
          </cell>
          <cell r="AF41">
            <v>4499.41</v>
          </cell>
          <cell r="AG41">
            <v>4499.41</v>
          </cell>
          <cell r="AH41">
            <v>4499.41</v>
          </cell>
          <cell r="AI41">
            <v>4499.41</v>
          </cell>
          <cell r="AJ41">
            <v>4499.41</v>
          </cell>
          <cell r="AK41">
            <v>4499.41</v>
          </cell>
          <cell r="AL41">
            <v>4499.41</v>
          </cell>
          <cell r="AM41">
            <v>4499.41</v>
          </cell>
          <cell r="AN41">
            <v>4499.41</v>
          </cell>
          <cell r="AO41">
            <v>4499.41</v>
          </cell>
          <cell r="AP41">
            <v>4499.41</v>
          </cell>
          <cell r="AQ41">
            <v>4499.41</v>
          </cell>
          <cell r="AR41">
            <v>4499.41</v>
          </cell>
          <cell r="AS41">
            <v>4499.41</v>
          </cell>
          <cell r="AT41">
            <v>4499.41</v>
          </cell>
          <cell r="AU41">
            <v>4499.41</v>
          </cell>
          <cell r="AV41">
            <v>4499.41</v>
          </cell>
          <cell r="AW41">
            <v>4499.41</v>
          </cell>
        </row>
        <row r="42">
          <cell r="A42" t="str">
            <v>1.80</v>
          </cell>
          <cell r="B42">
            <v>3122.62</v>
          </cell>
          <cell r="C42">
            <v>3275.62</v>
          </cell>
          <cell r="D42">
            <v>3275.62</v>
          </cell>
          <cell r="E42">
            <v>3412.66</v>
          </cell>
          <cell r="F42">
            <v>3412.66</v>
          </cell>
          <cell r="G42">
            <v>3549.7</v>
          </cell>
          <cell r="H42">
            <v>3549.7</v>
          </cell>
          <cell r="I42">
            <v>3686.75</v>
          </cell>
          <cell r="J42">
            <v>3686.75</v>
          </cell>
          <cell r="K42">
            <v>3823.79</v>
          </cell>
          <cell r="L42">
            <v>3874.78</v>
          </cell>
          <cell r="M42">
            <v>4011.82</v>
          </cell>
          <cell r="N42">
            <v>4011.82</v>
          </cell>
          <cell r="O42">
            <v>4148.8599999999997</v>
          </cell>
          <cell r="P42">
            <v>4148.8599999999997</v>
          </cell>
          <cell r="Q42">
            <v>4285.91</v>
          </cell>
          <cell r="R42">
            <v>4285.91</v>
          </cell>
          <cell r="S42">
            <v>4422.95</v>
          </cell>
          <cell r="T42">
            <v>4422.95</v>
          </cell>
          <cell r="U42">
            <v>4559.99</v>
          </cell>
          <cell r="V42">
            <v>4559.99</v>
          </cell>
          <cell r="W42">
            <v>4697.04</v>
          </cell>
          <cell r="X42">
            <v>4697.04</v>
          </cell>
          <cell r="Y42">
            <v>4834.08</v>
          </cell>
          <cell r="Z42">
            <v>4834.08</v>
          </cell>
          <cell r="AA42">
            <v>4834.08</v>
          </cell>
          <cell r="AB42">
            <v>4834.08</v>
          </cell>
          <cell r="AC42">
            <v>4834.08</v>
          </cell>
          <cell r="AD42">
            <v>4834.08</v>
          </cell>
          <cell r="AE42">
            <v>4834.08</v>
          </cell>
          <cell r="AF42">
            <v>4834.08</v>
          </cell>
          <cell r="AG42">
            <v>4834.08</v>
          </cell>
          <cell r="AH42">
            <v>4834.08</v>
          </cell>
          <cell r="AI42">
            <v>4834.08</v>
          </cell>
          <cell r="AJ42">
            <v>4834.08</v>
          </cell>
          <cell r="AK42">
            <v>4834.08</v>
          </cell>
          <cell r="AL42">
            <v>4834.08</v>
          </cell>
          <cell r="AM42">
            <v>4834.08</v>
          </cell>
          <cell r="AN42">
            <v>4834.08</v>
          </cell>
          <cell r="AO42">
            <v>4834.08</v>
          </cell>
          <cell r="AP42">
            <v>4834.08</v>
          </cell>
          <cell r="AQ42">
            <v>4834.08</v>
          </cell>
          <cell r="AR42">
            <v>4834.08</v>
          </cell>
          <cell r="AS42">
            <v>4834.08</v>
          </cell>
          <cell r="AT42">
            <v>4834.08</v>
          </cell>
          <cell r="AU42">
            <v>4834.08</v>
          </cell>
          <cell r="AV42">
            <v>4834.08</v>
          </cell>
          <cell r="AW42">
            <v>4834.08</v>
          </cell>
        </row>
        <row r="43">
          <cell r="A43" t="str">
            <v>1.81</v>
          </cell>
          <cell r="B43">
            <v>3109.87</v>
          </cell>
          <cell r="C43">
            <v>3250.14</v>
          </cell>
          <cell r="D43">
            <v>3250.14</v>
          </cell>
          <cell r="E43">
            <v>3352.13</v>
          </cell>
          <cell r="F43">
            <v>3352.13</v>
          </cell>
          <cell r="G43">
            <v>3454.11</v>
          </cell>
          <cell r="H43">
            <v>3454.11</v>
          </cell>
          <cell r="I43">
            <v>3556.1</v>
          </cell>
          <cell r="J43">
            <v>3556.1</v>
          </cell>
          <cell r="K43">
            <v>3658.09</v>
          </cell>
          <cell r="L43">
            <v>3709.07</v>
          </cell>
          <cell r="M43">
            <v>3811.06</v>
          </cell>
          <cell r="N43">
            <v>3811.06</v>
          </cell>
          <cell r="O43">
            <v>3913.05</v>
          </cell>
          <cell r="P43">
            <v>3913.05</v>
          </cell>
          <cell r="Q43">
            <v>4015.03</v>
          </cell>
          <cell r="R43">
            <v>4015.03</v>
          </cell>
          <cell r="S43">
            <v>4117.0200000000004</v>
          </cell>
          <cell r="T43">
            <v>4117.0200000000004</v>
          </cell>
          <cell r="U43">
            <v>4219</v>
          </cell>
          <cell r="V43">
            <v>4219</v>
          </cell>
          <cell r="W43">
            <v>4320.99</v>
          </cell>
          <cell r="X43">
            <v>4320.99</v>
          </cell>
          <cell r="Y43">
            <v>4422.97</v>
          </cell>
          <cell r="Z43">
            <v>4422.97</v>
          </cell>
          <cell r="AA43">
            <v>4524.96</v>
          </cell>
          <cell r="AB43">
            <v>4524.96</v>
          </cell>
          <cell r="AC43">
            <v>4626.95</v>
          </cell>
          <cell r="AD43">
            <v>4626.95</v>
          </cell>
          <cell r="AE43">
            <v>4626.95</v>
          </cell>
          <cell r="AF43">
            <v>4626.95</v>
          </cell>
          <cell r="AG43">
            <v>4626.95</v>
          </cell>
          <cell r="AH43">
            <v>4626.95</v>
          </cell>
          <cell r="AI43">
            <v>4626.95</v>
          </cell>
          <cell r="AJ43">
            <v>4626.95</v>
          </cell>
          <cell r="AK43">
            <v>4626.95</v>
          </cell>
          <cell r="AL43">
            <v>4626.95</v>
          </cell>
          <cell r="AM43">
            <v>4626.95</v>
          </cell>
          <cell r="AN43">
            <v>4626.95</v>
          </cell>
          <cell r="AO43">
            <v>4626.95</v>
          </cell>
          <cell r="AP43">
            <v>4626.95</v>
          </cell>
          <cell r="AQ43">
            <v>4626.95</v>
          </cell>
          <cell r="AR43">
            <v>4626.95</v>
          </cell>
          <cell r="AS43">
            <v>4626.95</v>
          </cell>
          <cell r="AT43">
            <v>4626.95</v>
          </cell>
          <cell r="AU43">
            <v>4626.95</v>
          </cell>
          <cell r="AV43">
            <v>4626.95</v>
          </cell>
          <cell r="AW43">
            <v>4626.95</v>
          </cell>
        </row>
        <row r="44">
          <cell r="A44" t="str">
            <v>1.85</v>
          </cell>
          <cell r="B44">
            <v>3165.55</v>
          </cell>
          <cell r="C44">
            <v>3315.55</v>
          </cell>
          <cell r="D44">
            <v>3315.55</v>
          </cell>
          <cell r="E44">
            <v>3449.9</v>
          </cell>
          <cell r="F44">
            <v>3449.9</v>
          </cell>
          <cell r="G44">
            <v>3655.94</v>
          </cell>
          <cell r="H44">
            <v>3655.94</v>
          </cell>
          <cell r="I44">
            <v>3792.98</v>
          </cell>
          <cell r="J44">
            <v>3792.98</v>
          </cell>
          <cell r="K44">
            <v>3930.03</v>
          </cell>
          <cell r="L44">
            <v>3981.01</v>
          </cell>
          <cell r="M44">
            <v>4118.0600000000004</v>
          </cell>
          <cell r="N44">
            <v>4118.0600000000004</v>
          </cell>
          <cell r="O44">
            <v>4255.1000000000004</v>
          </cell>
          <cell r="P44">
            <v>4255.1000000000004</v>
          </cell>
          <cell r="Q44">
            <v>4392.1499999999996</v>
          </cell>
          <cell r="R44">
            <v>4392.1499999999996</v>
          </cell>
          <cell r="S44">
            <v>4529.18</v>
          </cell>
          <cell r="T44">
            <v>4529.18</v>
          </cell>
          <cell r="U44">
            <v>4666.2299999999996</v>
          </cell>
          <cell r="V44">
            <v>4666.2299999999996</v>
          </cell>
          <cell r="W44">
            <v>4803.2700000000004</v>
          </cell>
          <cell r="X44">
            <v>4803.2700000000004</v>
          </cell>
          <cell r="Y44">
            <v>4940.3100000000004</v>
          </cell>
          <cell r="Z44">
            <v>4940.3100000000004</v>
          </cell>
          <cell r="AA44">
            <v>4940.3100000000004</v>
          </cell>
          <cell r="AB44">
            <v>4940.3100000000004</v>
          </cell>
          <cell r="AC44">
            <v>4940.3100000000004</v>
          </cell>
          <cell r="AD44">
            <v>4940.3100000000004</v>
          </cell>
          <cell r="AE44">
            <v>4940.3100000000004</v>
          </cell>
          <cell r="AF44">
            <v>4940.3100000000004</v>
          </cell>
          <cell r="AG44">
            <v>4940.3100000000004</v>
          </cell>
          <cell r="AH44">
            <v>4940.3100000000004</v>
          </cell>
          <cell r="AI44">
            <v>4940.3100000000004</v>
          </cell>
          <cell r="AJ44">
            <v>4940.3100000000004</v>
          </cell>
          <cell r="AK44">
            <v>4940.3100000000004</v>
          </cell>
          <cell r="AL44">
            <v>4940.3100000000004</v>
          </cell>
          <cell r="AM44">
            <v>4940.3100000000004</v>
          </cell>
          <cell r="AN44">
            <v>4940.3100000000004</v>
          </cell>
          <cell r="AO44">
            <v>4940.3100000000004</v>
          </cell>
          <cell r="AP44">
            <v>4940.3100000000004</v>
          </cell>
          <cell r="AQ44">
            <v>4940.3100000000004</v>
          </cell>
          <cell r="AR44">
            <v>4940.3100000000004</v>
          </cell>
          <cell r="AS44">
            <v>4940.3100000000004</v>
          </cell>
          <cell r="AT44">
            <v>4940.3100000000004</v>
          </cell>
          <cell r="AU44">
            <v>4940.3100000000004</v>
          </cell>
          <cell r="AV44">
            <v>4940.3100000000004</v>
          </cell>
          <cell r="AW44">
            <v>4940.3100000000004</v>
          </cell>
        </row>
        <row r="45">
          <cell r="A45" t="str">
            <v>1.86</v>
          </cell>
          <cell r="B45">
            <v>3186.38</v>
          </cell>
          <cell r="C45">
            <v>3288.36</v>
          </cell>
          <cell r="D45">
            <v>3288.36</v>
          </cell>
          <cell r="E45">
            <v>3326.61</v>
          </cell>
          <cell r="F45">
            <v>3326.61</v>
          </cell>
          <cell r="G45">
            <v>3377.6</v>
          </cell>
          <cell r="H45">
            <v>3377.6</v>
          </cell>
          <cell r="I45">
            <v>3479.59</v>
          </cell>
          <cell r="J45">
            <v>3479.59</v>
          </cell>
          <cell r="K45">
            <v>3581.57</v>
          </cell>
          <cell r="L45">
            <v>3632.56</v>
          </cell>
          <cell r="M45">
            <v>3721.8</v>
          </cell>
          <cell r="N45">
            <v>3721.8</v>
          </cell>
          <cell r="O45">
            <v>3811.04</v>
          </cell>
          <cell r="P45">
            <v>3811.04</v>
          </cell>
          <cell r="Q45">
            <v>3900.27</v>
          </cell>
          <cell r="R45">
            <v>3900.27</v>
          </cell>
          <cell r="S45">
            <v>3989.51</v>
          </cell>
          <cell r="T45">
            <v>3989.51</v>
          </cell>
          <cell r="U45">
            <v>4078.75</v>
          </cell>
          <cell r="V45">
            <v>4078.75</v>
          </cell>
          <cell r="W45">
            <v>4167.9799999999996</v>
          </cell>
          <cell r="X45">
            <v>4167.9799999999996</v>
          </cell>
          <cell r="Y45">
            <v>4257.22</v>
          </cell>
          <cell r="Z45">
            <v>4257.22</v>
          </cell>
          <cell r="AA45">
            <v>4346.46</v>
          </cell>
          <cell r="AB45">
            <v>4346.46</v>
          </cell>
          <cell r="AC45">
            <v>4435.6899999999996</v>
          </cell>
          <cell r="AD45">
            <v>4435.6899999999996</v>
          </cell>
          <cell r="AE45">
            <v>4524.93</v>
          </cell>
          <cell r="AF45">
            <v>4524.93</v>
          </cell>
          <cell r="AG45">
            <v>4614.17</v>
          </cell>
          <cell r="AH45">
            <v>4614.17</v>
          </cell>
          <cell r="AI45">
            <v>4614.17</v>
          </cell>
          <cell r="AJ45">
            <v>4614.17</v>
          </cell>
          <cell r="AK45">
            <v>4614.17</v>
          </cell>
          <cell r="AL45">
            <v>4614.17</v>
          </cell>
          <cell r="AM45">
            <v>4614.17</v>
          </cell>
          <cell r="AN45">
            <v>4614.17</v>
          </cell>
          <cell r="AO45">
            <v>4614.17</v>
          </cell>
          <cell r="AP45">
            <v>4614.17</v>
          </cell>
          <cell r="AQ45">
            <v>4614.17</v>
          </cell>
          <cell r="AR45">
            <v>4614.17</v>
          </cell>
          <cell r="AS45">
            <v>4614.17</v>
          </cell>
          <cell r="AT45">
            <v>4614.17</v>
          </cell>
          <cell r="AU45">
            <v>4614.17</v>
          </cell>
          <cell r="AV45">
            <v>4614.17</v>
          </cell>
          <cell r="AW45">
            <v>4614.17</v>
          </cell>
        </row>
        <row r="46">
          <cell r="A46" t="str">
            <v>1.87</v>
          </cell>
          <cell r="B46">
            <v>3377.59</v>
          </cell>
          <cell r="C46">
            <v>3466.83</v>
          </cell>
          <cell r="D46">
            <v>3466.83</v>
          </cell>
          <cell r="E46">
            <v>3603.87</v>
          </cell>
          <cell r="F46">
            <v>3603.87</v>
          </cell>
          <cell r="G46">
            <v>3740.91</v>
          </cell>
          <cell r="H46">
            <v>3740.91</v>
          </cell>
          <cell r="I46">
            <v>3877.96</v>
          </cell>
          <cell r="J46">
            <v>3877.96</v>
          </cell>
          <cell r="K46">
            <v>4015</v>
          </cell>
          <cell r="L46">
            <v>4015</v>
          </cell>
          <cell r="M46">
            <v>4152.04</v>
          </cell>
          <cell r="N46">
            <v>4152.04</v>
          </cell>
          <cell r="O46">
            <v>4289.08</v>
          </cell>
          <cell r="P46">
            <v>4289.08</v>
          </cell>
          <cell r="Q46">
            <v>4426.13</v>
          </cell>
          <cell r="R46">
            <v>4426.13</v>
          </cell>
          <cell r="S46">
            <v>4563.17</v>
          </cell>
          <cell r="T46">
            <v>4563.17</v>
          </cell>
          <cell r="U46">
            <v>4700.21</v>
          </cell>
          <cell r="V46">
            <v>4700.21</v>
          </cell>
          <cell r="W46">
            <v>4837.25</v>
          </cell>
          <cell r="X46">
            <v>4837.25</v>
          </cell>
          <cell r="Y46">
            <v>4974.3</v>
          </cell>
          <cell r="Z46">
            <v>4974.3</v>
          </cell>
          <cell r="AA46">
            <v>5111.34</v>
          </cell>
          <cell r="AB46">
            <v>5111.34</v>
          </cell>
          <cell r="AC46">
            <v>5111.34</v>
          </cell>
          <cell r="AD46">
            <v>5111.34</v>
          </cell>
          <cell r="AE46">
            <v>5111.34</v>
          </cell>
          <cell r="AF46">
            <v>5111.34</v>
          </cell>
          <cell r="AG46">
            <v>5111.34</v>
          </cell>
          <cell r="AH46">
            <v>5111.34</v>
          </cell>
          <cell r="AI46">
            <v>5111.34</v>
          </cell>
          <cell r="AJ46">
            <v>5111.34</v>
          </cell>
          <cell r="AK46">
            <v>5111.34</v>
          </cell>
          <cell r="AL46">
            <v>5111.34</v>
          </cell>
          <cell r="AM46">
            <v>5111.34</v>
          </cell>
          <cell r="AN46">
            <v>5111.34</v>
          </cell>
          <cell r="AO46">
            <v>5111.34</v>
          </cell>
          <cell r="AP46">
            <v>5111.34</v>
          </cell>
          <cell r="AQ46">
            <v>5111.34</v>
          </cell>
          <cell r="AR46">
            <v>5111.34</v>
          </cell>
          <cell r="AS46">
            <v>5111.34</v>
          </cell>
          <cell r="AT46">
            <v>5111.34</v>
          </cell>
          <cell r="AU46">
            <v>5111.34</v>
          </cell>
          <cell r="AV46">
            <v>5111.34</v>
          </cell>
          <cell r="AW46">
            <v>5111.34</v>
          </cell>
        </row>
        <row r="47">
          <cell r="A47" t="str">
            <v>1.95</v>
          </cell>
          <cell r="B47">
            <v>4473.91</v>
          </cell>
          <cell r="C47">
            <v>4473.91</v>
          </cell>
          <cell r="D47">
            <v>4665.13</v>
          </cell>
          <cell r="E47">
            <v>4665.13</v>
          </cell>
          <cell r="F47">
            <v>4856.3599999999997</v>
          </cell>
          <cell r="G47">
            <v>4856.3599999999997</v>
          </cell>
          <cell r="H47">
            <v>5047.58</v>
          </cell>
          <cell r="I47">
            <v>5047.58</v>
          </cell>
          <cell r="J47">
            <v>5238.8</v>
          </cell>
          <cell r="K47">
            <v>5238.8</v>
          </cell>
          <cell r="L47">
            <v>5430.03</v>
          </cell>
          <cell r="M47">
            <v>5430.03</v>
          </cell>
          <cell r="N47">
            <v>5621.25</v>
          </cell>
          <cell r="O47">
            <v>5621.25</v>
          </cell>
          <cell r="P47">
            <v>5812.47</v>
          </cell>
          <cell r="Q47">
            <v>5812.47</v>
          </cell>
          <cell r="R47">
            <v>6003.69</v>
          </cell>
          <cell r="S47">
            <v>6003.69</v>
          </cell>
          <cell r="T47">
            <v>6194.92</v>
          </cell>
          <cell r="U47">
            <v>6194.92</v>
          </cell>
          <cell r="V47">
            <v>6386.14</v>
          </cell>
          <cell r="W47">
            <v>6386.14</v>
          </cell>
          <cell r="X47">
            <v>6577.37</v>
          </cell>
          <cell r="Y47">
            <v>6577.37</v>
          </cell>
          <cell r="Z47">
            <v>6768.59</v>
          </cell>
          <cell r="AA47">
            <v>6768.59</v>
          </cell>
          <cell r="AB47">
            <v>6959.81</v>
          </cell>
          <cell r="AC47">
            <v>6959.81</v>
          </cell>
          <cell r="AD47">
            <v>7151.03</v>
          </cell>
          <cell r="AE47">
            <v>7151.03</v>
          </cell>
          <cell r="AF47">
            <v>7151.03</v>
          </cell>
          <cell r="AG47">
            <v>7151.03</v>
          </cell>
          <cell r="AH47">
            <v>7151.03</v>
          </cell>
          <cell r="AI47">
            <v>7151.03</v>
          </cell>
          <cell r="AJ47">
            <v>7151.03</v>
          </cell>
          <cell r="AK47">
            <v>7151.03</v>
          </cell>
          <cell r="AL47">
            <v>7151.03</v>
          </cell>
          <cell r="AM47">
            <v>7151.03</v>
          </cell>
          <cell r="AN47">
            <v>7151.03</v>
          </cell>
          <cell r="AO47">
            <v>7151.03</v>
          </cell>
          <cell r="AP47">
            <v>7151.03</v>
          </cell>
          <cell r="AQ47">
            <v>7151.03</v>
          </cell>
          <cell r="AR47">
            <v>7151.03</v>
          </cell>
          <cell r="AS47">
            <v>7151.03</v>
          </cell>
          <cell r="AT47">
            <v>7151.03</v>
          </cell>
          <cell r="AU47">
            <v>7151.03</v>
          </cell>
          <cell r="AV47">
            <v>7151.03</v>
          </cell>
          <cell r="AW47">
            <v>7151.03</v>
          </cell>
        </row>
        <row r="48">
          <cell r="A48" t="str">
            <v>1.94</v>
          </cell>
          <cell r="B48">
            <v>4269.9399999999996</v>
          </cell>
          <cell r="C48">
            <v>4359.18</v>
          </cell>
          <cell r="D48">
            <v>4359.18</v>
          </cell>
          <cell r="E48">
            <v>4515.34</v>
          </cell>
          <cell r="F48">
            <v>4515.34</v>
          </cell>
          <cell r="G48">
            <v>4671.5</v>
          </cell>
          <cell r="H48">
            <v>4671.5</v>
          </cell>
          <cell r="I48">
            <v>4827.67</v>
          </cell>
          <cell r="J48">
            <v>4827.67</v>
          </cell>
          <cell r="K48">
            <v>4983.83</v>
          </cell>
          <cell r="L48">
            <v>4983.83</v>
          </cell>
          <cell r="M48">
            <v>5139.99</v>
          </cell>
          <cell r="N48">
            <v>5139.99</v>
          </cell>
          <cell r="O48">
            <v>5296.15</v>
          </cell>
          <cell r="P48">
            <v>5296.15</v>
          </cell>
          <cell r="Q48">
            <v>5452.32</v>
          </cell>
          <cell r="R48">
            <v>5452.32</v>
          </cell>
          <cell r="S48">
            <v>5608.48</v>
          </cell>
          <cell r="T48">
            <v>5608.48</v>
          </cell>
          <cell r="U48">
            <v>5764.64</v>
          </cell>
          <cell r="V48">
            <v>5764.64</v>
          </cell>
          <cell r="W48">
            <v>5920.8</v>
          </cell>
          <cell r="X48">
            <v>5920.8</v>
          </cell>
          <cell r="Y48">
            <v>5920.8</v>
          </cell>
          <cell r="Z48">
            <v>5920.8</v>
          </cell>
          <cell r="AA48">
            <v>5920.8</v>
          </cell>
          <cell r="AB48">
            <v>5920.8</v>
          </cell>
          <cell r="AC48">
            <v>5920.8</v>
          </cell>
          <cell r="AD48">
            <v>5920.8</v>
          </cell>
          <cell r="AE48">
            <v>5920.8</v>
          </cell>
          <cell r="AF48">
            <v>5920.8</v>
          </cell>
          <cell r="AG48">
            <v>5920.8</v>
          </cell>
          <cell r="AH48">
            <v>5920.8</v>
          </cell>
          <cell r="AI48">
            <v>5920.8</v>
          </cell>
          <cell r="AJ48">
            <v>5920.8</v>
          </cell>
          <cell r="AK48">
            <v>5920.8</v>
          </cell>
          <cell r="AL48">
            <v>5920.8</v>
          </cell>
          <cell r="AM48">
            <v>5920.8</v>
          </cell>
          <cell r="AN48">
            <v>5920.8</v>
          </cell>
          <cell r="AO48">
            <v>5920.8</v>
          </cell>
          <cell r="AP48">
            <v>5920.8</v>
          </cell>
          <cell r="AQ48">
            <v>5920.8</v>
          </cell>
          <cell r="AR48">
            <v>5920.8</v>
          </cell>
          <cell r="AS48">
            <v>5920.8</v>
          </cell>
          <cell r="AT48">
            <v>5920.8</v>
          </cell>
          <cell r="AU48">
            <v>5920.8</v>
          </cell>
          <cell r="AV48">
            <v>5920.8</v>
          </cell>
          <cell r="AW48">
            <v>5920.8</v>
          </cell>
        </row>
        <row r="49">
          <cell r="A49" t="str">
            <v>1.93</v>
          </cell>
          <cell r="B49">
            <v>4142.46</v>
          </cell>
          <cell r="C49">
            <v>4142.46</v>
          </cell>
          <cell r="D49">
            <v>4333.6899999999996</v>
          </cell>
          <cell r="E49">
            <v>4333.6899999999996</v>
          </cell>
          <cell r="F49">
            <v>4524.91</v>
          </cell>
          <cell r="G49">
            <v>4524.91</v>
          </cell>
          <cell r="H49">
            <v>4716.13</v>
          </cell>
          <cell r="I49">
            <v>4716.13</v>
          </cell>
          <cell r="J49">
            <v>4907.3599999999997</v>
          </cell>
          <cell r="K49">
            <v>4907.3599999999997</v>
          </cell>
          <cell r="L49">
            <v>5098.58</v>
          </cell>
          <cell r="M49">
            <v>5098.58</v>
          </cell>
          <cell r="N49">
            <v>5289.8</v>
          </cell>
          <cell r="O49">
            <v>5289.8</v>
          </cell>
          <cell r="P49">
            <v>5481.03</v>
          </cell>
          <cell r="Q49">
            <v>5481.03</v>
          </cell>
          <cell r="R49">
            <v>5672.25</v>
          </cell>
          <cell r="S49">
            <v>5672.25</v>
          </cell>
          <cell r="T49">
            <v>5863.47</v>
          </cell>
          <cell r="U49">
            <v>5863.47</v>
          </cell>
          <cell r="V49">
            <v>6054.69</v>
          </cell>
          <cell r="W49">
            <v>6054.69</v>
          </cell>
          <cell r="X49">
            <v>6245.92</v>
          </cell>
          <cell r="Y49">
            <v>6245.92</v>
          </cell>
          <cell r="Z49">
            <v>6245.92</v>
          </cell>
          <cell r="AA49">
            <v>6245.92</v>
          </cell>
          <cell r="AB49">
            <v>6245.92</v>
          </cell>
          <cell r="AC49">
            <v>6245.92</v>
          </cell>
          <cell r="AD49">
            <v>6245.92</v>
          </cell>
          <cell r="AE49">
            <v>6245.92</v>
          </cell>
          <cell r="AF49">
            <v>6245.92</v>
          </cell>
          <cell r="AG49">
            <v>6245.92</v>
          </cell>
          <cell r="AH49">
            <v>6245.92</v>
          </cell>
          <cell r="AI49">
            <v>6245.92</v>
          </cell>
          <cell r="AJ49">
            <v>6245.92</v>
          </cell>
          <cell r="AK49">
            <v>6245.92</v>
          </cell>
          <cell r="AL49">
            <v>6245.92</v>
          </cell>
          <cell r="AM49">
            <v>6245.92</v>
          </cell>
          <cell r="AN49">
            <v>6245.92</v>
          </cell>
          <cell r="AO49">
            <v>6245.92</v>
          </cell>
          <cell r="AP49">
            <v>6245.92</v>
          </cell>
          <cell r="AQ49">
            <v>6245.92</v>
          </cell>
          <cell r="AR49">
            <v>6245.92</v>
          </cell>
          <cell r="AS49">
            <v>6245.92</v>
          </cell>
          <cell r="AT49">
            <v>6245.92</v>
          </cell>
          <cell r="AU49">
            <v>6245.92</v>
          </cell>
          <cell r="AV49">
            <v>6245.92</v>
          </cell>
          <cell r="AW49">
            <v>6245.92</v>
          </cell>
        </row>
        <row r="50">
          <cell r="A50" t="str">
            <v>1.92</v>
          </cell>
          <cell r="B50">
            <v>4099.97</v>
          </cell>
          <cell r="C50">
            <v>4189.21</v>
          </cell>
          <cell r="D50">
            <v>4189.21</v>
          </cell>
          <cell r="E50">
            <v>4326.25</v>
          </cell>
          <cell r="F50">
            <v>4326.25</v>
          </cell>
          <cell r="G50">
            <v>4463.29</v>
          </cell>
          <cell r="H50">
            <v>4463.29</v>
          </cell>
          <cell r="I50">
            <v>4600.33</v>
          </cell>
          <cell r="J50">
            <v>4600.33</v>
          </cell>
          <cell r="K50">
            <v>4737.37</v>
          </cell>
          <cell r="L50">
            <v>4737.37</v>
          </cell>
          <cell r="M50">
            <v>4874.42</v>
          </cell>
          <cell r="N50">
            <v>4874.42</v>
          </cell>
          <cell r="O50">
            <v>5011.46</v>
          </cell>
          <cell r="P50">
            <v>5011.46</v>
          </cell>
          <cell r="Q50">
            <v>5148.5</v>
          </cell>
          <cell r="R50">
            <v>5148.5</v>
          </cell>
          <cell r="S50">
            <v>5285.54</v>
          </cell>
          <cell r="T50">
            <v>5285.54</v>
          </cell>
          <cell r="U50">
            <v>5422.59</v>
          </cell>
          <cell r="V50">
            <v>5422.59</v>
          </cell>
          <cell r="W50">
            <v>5559.63</v>
          </cell>
          <cell r="X50">
            <v>5559.63</v>
          </cell>
          <cell r="Y50">
            <v>5696.67</v>
          </cell>
          <cell r="Z50">
            <v>5696.67</v>
          </cell>
          <cell r="AA50">
            <v>5696.67</v>
          </cell>
          <cell r="AB50">
            <v>5696.67</v>
          </cell>
          <cell r="AC50">
            <v>5696.67</v>
          </cell>
          <cell r="AD50">
            <v>5696.67</v>
          </cell>
          <cell r="AE50">
            <v>5696.67</v>
          </cell>
          <cell r="AF50">
            <v>5696.67</v>
          </cell>
          <cell r="AG50">
            <v>5696.67</v>
          </cell>
          <cell r="AH50">
            <v>5696.67</v>
          </cell>
          <cell r="AI50">
            <v>5696.67</v>
          </cell>
          <cell r="AJ50">
            <v>5696.67</v>
          </cell>
          <cell r="AK50">
            <v>5696.67</v>
          </cell>
          <cell r="AL50">
            <v>5696.67</v>
          </cell>
          <cell r="AM50">
            <v>5696.67</v>
          </cell>
          <cell r="AN50">
            <v>5696.67</v>
          </cell>
          <cell r="AO50">
            <v>5696.67</v>
          </cell>
          <cell r="AP50">
            <v>5696.67</v>
          </cell>
          <cell r="AQ50">
            <v>5696.67</v>
          </cell>
          <cell r="AR50">
            <v>5696.67</v>
          </cell>
          <cell r="AS50">
            <v>5696.67</v>
          </cell>
          <cell r="AT50">
            <v>5696.67</v>
          </cell>
          <cell r="AU50">
            <v>5696.67</v>
          </cell>
          <cell r="AV50">
            <v>5696.67</v>
          </cell>
          <cell r="AW50">
            <v>5696.67</v>
          </cell>
        </row>
        <row r="51">
          <cell r="A51" t="str">
            <v>1.91</v>
          </cell>
          <cell r="B51">
            <v>3823.76</v>
          </cell>
          <cell r="C51">
            <v>3913</v>
          </cell>
          <cell r="D51">
            <v>3913</v>
          </cell>
          <cell r="E51">
            <v>4069.16</v>
          </cell>
          <cell r="F51">
            <v>4069.16</v>
          </cell>
          <cell r="G51">
            <v>4225.32</v>
          </cell>
          <cell r="H51">
            <v>4225.32</v>
          </cell>
          <cell r="I51">
            <v>4381.49</v>
          </cell>
          <cell r="J51">
            <v>4381.49</v>
          </cell>
          <cell r="K51">
            <v>4537.6499999999996</v>
          </cell>
          <cell r="L51">
            <v>4537.6499999999996</v>
          </cell>
          <cell r="M51">
            <v>4693.8100000000004</v>
          </cell>
          <cell r="N51">
            <v>4693.8100000000004</v>
          </cell>
          <cell r="O51">
            <v>4849.97</v>
          </cell>
          <cell r="P51">
            <v>4849.97</v>
          </cell>
          <cell r="Q51">
            <v>5006.1400000000003</v>
          </cell>
          <cell r="R51">
            <v>5006.1400000000003</v>
          </cell>
          <cell r="S51">
            <v>5162.3</v>
          </cell>
          <cell r="T51">
            <v>5162.3</v>
          </cell>
          <cell r="U51">
            <v>5318.46</v>
          </cell>
          <cell r="V51">
            <v>5318.46</v>
          </cell>
          <cell r="W51">
            <v>5474.63</v>
          </cell>
          <cell r="X51">
            <v>5474.63</v>
          </cell>
          <cell r="Y51">
            <v>5630.79</v>
          </cell>
          <cell r="Z51">
            <v>5630.79</v>
          </cell>
          <cell r="AA51">
            <v>5630.79</v>
          </cell>
          <cell r="AB51">
            <v>5630.79</v>
          </cell>
          <cell r="AC51">
            <v>5630.79</v>
          </cell>
          <cell r="AD51">
            <v>5630.79</v>
          </cell>
          <cell r="AE51">
            <v>5630.79</v>
          </cell>
          <cell r="AF51">
            <v>5630.79</v>
          </cell>
          <cell r="AG51">
            <v>5630.79</v>
          </cell>
          <cell r="AH51">
            <v>5630.79</v>
          </cell>
          <cell r="AI51">
            <v>5630.79</v>
          </cell>
          <cell r="AJ51">
            <v>5630.79</v>
          </cell>
          <cell r="AK51">
            <v>5630.79</v>
          </cell>
          <cell r="AL51">
            <v>5630.79</v>
          </cell>
          <cell r="AM51">
            <v>5630.79</v>
          </cell>
          <cell r="AN51">
            <v>5630.79</v>
          </cell>
          <cell r="AO51">
            <v>5630.79</v>
          </cell>
          <cell r="AP51">
            <v>5630.79</v>
          </cell>
          <cell r="AQ51">
            <v>5630.79</v>
          </cell>
          <cell r="AR51">
            <v>5630.79</v>
          </cell>
          <cell r="AS51">
            <v>5630.79</v>
          </cell>
          <cell r="AT51">
            <v>5630.79</v>
          </cell>
          <cell r="AU51">
            <v>5630.79</v>
          </cell>
          <cell r="AV51">
            <v>5630.79</v>
          </cell>
          <cell r="AW51">
            <v>5630.79</v>
          </cell>
        </row>
        <row r="52">
          <cell r="A52" t="str">
            <v>1.97</v>
          </cell>
          <cell r="B52">
            <v>4728.87</v>
          </cell>
          <cell r="C52">
            <v>4728.87</v>
          </cell>
          <cell r="D52">
            <v>4920.09</v>
          </cell>
          <cell r="E52">
            <v>4920.09</v>
          </cell>
          <cell r="F52">
            <v>5111.32</v>
          </cell>
          <cell r="G52">
            <v>5111.32</v>
          </cell>
          <cell r="H52">
            <v>5302.54</v>
          </cell>
          <cell r="I52">
            <v>5302.54</v>
          </cell>
          <cell r="J52">
            <v>5493.76</v>
          </cell>
          <cell r="K52">
            <v>5493.76</v>
          </cell>
          <cell r="L52">
            <v>5684.98</v>
          </cell>
          <cell r="M52">
            <v>5684.98</v>
          </cell>
          <cell r="N52">
            <v>5876.21</v>
          </cell>
          <cell r="O52">
            <v>5876.21</v>
          </cell>
          <cell r="P52">
            <v>6067.43</v>
          </cell>
          <cell r="Q52">
            <v>6067.43</v>
          </cell>
          <cell r="R52">
            <v>6258.65</v>
          </cell>
          <cell r="S52">
            <v>6258.65</v>
          </cell>
          <cell r="T52">
            <v>6449.88</v>
          </cell>
          <cell r="U52">
            <v>6449.88</v>
          </cell>
          <cell r="V52">
            <v>6641.1</v>
          </cell>
          <cell r="W52">
            <v>6641.1</v>
          </cell>
          <cell r="X52">
            <v>6832.32</v>
          </cell>
          <cell r="Y52">
            <v>6832.32</v>
          </cell>
          <cell r="Z52">
            <v>7023.54</v>
          </cell>
          <cell r="AA52">
            <v>7023.54</v>
          </cell>
          <cell r="AB52">
            <v>7211.01</v>
          </cell>
          <cell r="AC52">
            <v>7211.01</v>
          </cell>
          <cell r="AD52">
            <v>7402.23</v>
          </cell>
          <cell r="AE52">
            <v>7402.23</v>
          </cell>
          <cell r="AF52">
            <v>7593.46</v>
          </cell>
          <cell r="AG52">
            <v>7593.46</v>
          </cell>
          <cell r="AH52">
            <v>7593.46</v>
          </cell>
          <cell r="AI52">
            <v>7593.46</v>
          </cell>
          <cell r="AJ52">
            <v>7593.46</v>
          </cell>
          <cell r="AK52">
            <v>7593.46</v>
          </cell>
          <cell r="AL52">
            <v>7593.46</v>
          </cell>
          <cell r="AM52">
            <v>7593.46</v>
          </cell>
          <cell r="AN52">
            <v>7593.46</v>
          </cell>
          <cell r="AO52">
            <v>7593.46</v>
          </cell>
          <cell r="AP52">
            <v>7593.46</v>
          </cell>
          <cell r="AQ52">
            <v>7593.46</v>
          </cell>
          <cell r="AR52">
            <v>7593.46</v>
          </cell>
          <cell r="AS52">
            <v>7593.46</v>
          </cell>
          <cell r="AT52">
            <v>7593.46</v>
          </cell>
          <cell r="AU52">
            <v>7593.46</v>
          </cell>
          <cell r="AV52">
            <v>7593.46</v>
          </cell>
          <cell r="AW52">
            <v>7593.46</v>
          </cell>
        </row>
        <row r="53">
          <cell r="A53" t="str">
            <v>1.99</v>
          </cell>
          <cell r="B53">
            <v>5302.53</v>
          </cell>
          <cell r="C53">
            <v>5302.53</v>
          </cell>
          <cell r="D53">
            <v>5493.75</v>
          </cell>
          <cell r="E53">
            <v>5493.75</v>
          </cell>
          <cell r="F53">
            <v>5684.97</v>
          </cell>
          <cell r="G53">
            <v>5684.97</v>
          </cell>
          <cell r="H53">
            <v>5876.2</v>
          </cell>
          <cell r="I53">
            <v>5876.2</v>
          </cell>
          <cell r="J53">
            <v>6067.42</v>
          </cell>
          <cell r="K53">
            <v>6067.42</v>
          </cell>
          <cell r="L53">
            <v>6258.64</v>
          </cell>
          <cell r="M53">
            <v>6258.64</v>
          </cell>
          <cell r="N53">
            <v>6449.87</v>
          </cell>
          <cell r="O53">
            <v>6449.87</v>
          </cell>
          <cell r="P53">
            <v>6641.09</v>
          </cell>
          <cell r="Q53">
            <v>6641.09</v>
          </cell>
          <cell r="R53">
            <v>6832.31</v>
          </cell>
          <cell r="S53">
            <v>6832.31</v>
          </cell>
          <cell r="T53">
            <v>7023.54</v>
          </cell>
          <cell r="U53">
            <v>7023.54</v>
          </cell>
          <cell r="V53">
            <v>7214.76</v>
          </cell>
          <cell r="W53">
            <v>7214.76</v>
          </cell>
          <cell r="X53">
            <v>7405.98</v>
          </cell>
          <cell r="Y53">
            <v>7405.98</v>
          </cell>
          <cell r="Z53">
            <v>7405.98</v>
          </cell>
          <cell r="AA53">
            <v>7405.98</v>
          </cell>
          <cell r="AB53">
            <v>7405.98</v>
          </cell>
          <cell r="AC53">
            <v>7405.98</v>
          </cell>
          <cell r="AD53">
            <v>7405.98</v>
          </cell>
          <cell r="AE53">
            <v>7405.98</v>
          </cell>
          <cell r="AF53">
            <v>7405.98</v>
          </cell>
          <cell r="AG53">
            <v>7405.98</v>
          </cell>
          <cell r="AH53">
            <v>7405.98</v>
          </cell>
          <cell r="AI53">
            <v>7405.98</v>
          </cell>
          <cell r="AJ53">
            <v>7405.98</v>
          </cell>
          <cell r="AK53">
            <v>7405.98</v>
          </cell>
          <cell r="AL53">
            <v>7405.98</v>
          </cell>
          <cell r="AM53">
            <v>7405.98</v>
          </cell>
          <cell r="AN53">
            <v>7405.98</v>
          </cell>
          <cell r="AO53">
            <v>7405.98</v>
          </cell>
          <cell r="AP53">
            <v>7405.98</v>
          </cell>
          <cell r="AQ53">
            <v>7405.98</v>
          </cell>
          <cell r="AR53">
            <v>7405.98</v>
          </cell>
          <cell r="AS53">
            <v>7405.98</v>
          </cell>
          <cell r="AT53">
            <v>7405.98</v>
          </cell>
          <cell r="AU53">
            <v>7405.98</v>
          </cell>
          <cell r="AV53">
            <v>7405.98</v>
          </cell>
          <cell r="AW53">
            <v>7405.98</v>
          </cell>
        </row>
      </sheetData>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GL"/>
      <sheetName val="Parameters"/>
      <sheetName val="Nieuwe Barema's"/>
      <sheetName val="BasismaandTRANS"/>
      <sheetName val="BasismaandTRANS+StPL"/>
      <sheetName val="BedragStPL"/>
      <sheetName val="BasismaandTRANS+HV"/>
      <sheetName val="BedragHV"/>
      <sheetName val="BasismaandTRANS&amp;FT"/>
      <sheetName val="BasismaandTRANS&amp;FT&amp;FC"/>
      <sheetName val="FCMaand"/>
      <sheetName val="JaarlijkseGeïndexeerd"/>
      <sheetName val="BasisjaarTRANS"/>
      <sheetName val="Basisjaarlonen"/>
      <sheetName val="GrafiekBaremaoverzicht"/>
      <sheetName val="BaremaOverzicht"/>
      <sheetName val="BaremaOverzicht %"/>
      <sheetName val="Barèmes de référence"/>
      <sheetName val="Algemene gegevens"/>
      <sheetName val="DIFFERENTIATIE ONTWERP 09-2010"/>
      <sheetName val="Compatibiliteitsrap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3">
          <cell r="B3">
            <v>1.6406000000000001</v>
          </cell>
        </row>
      </sheetData>
      <sheetData sheetId="19" refreshError="1"/>
      <sheetData sheetId="20"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lan.be/databases/17-nl-indexcijfer+der+consumptieprijzen+inflatievooruitzichte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8"/>
  <sheetViews>
    <sheetView topLeftCell="D1" zoomScaleNormal="100" workbookViewId="0">
      <selection activeCell="O10" sqref="O10"/>
    </sheetView>
  </sheetViews>
  <sheetFormatPr defaultColWidth="9.140625" defaultRowHeight="12.75" x14ac:dyDescent="0.2"/>
  <cols>
    <col min="1" max="1" width="9.140625" style="3"/>
    <col min="2" max="2" width="9.5703125" style="3" bestFit="1" customWidth="1"/>
    <col min="3" max="3" width="9.140625" style="3"/>
    <col min="4" max="4" width="14.7109375" style="3" bestFit="1" customWidth="1"/>
    <col min="5" max="8" width="9.140625" style="3"/>
    <col min="9" max="9" width="9.5703125" style="3" bestFit="1" customWidth="1"/>
    <col min="10" max="10" width="9.5703125" style="3" customWidth="1"/>
    <col min="11" max="11" width="9.5703125" style="3" bestFit="1" customWidth="1"/>
    <col min="12" max="14" width="9.140625" style="3"/>
    <col min="15" max="15" width="9.5703125" style="3" customWidth="1"/>
    <col min="16" max="17" width="9.5703125" style="3" bestFit="1" customWidth="1"/>
    <col min="18" max="16384" width="9.140625" style="3"/>
  </cols>
  <sheetData>
    <row r="1" spans="1:21" x14ac:dyDescent="0.2">
      <c r="C1" s="3" t="s">
        <v>30</v>
      </c>
      <c r="D1" s="3">
        <v>1.02</v>
      </c>
      <c r="L1" s="61" t="s">
        <v>46</v>
      </c>
    </row>
    <row r="2" spans="1:21" ht="13.5" thickBot="1" x14ac:dyDescent="0.25">
      <c r="C2" s="3" t="s">
        <v>135</v>
      </c>
      <c r="D2" s="3" t="s">
        <v>137</v>
      </c>
      <c r="E2" s="3" t="s">
        <v>135</v>
      </c>
      <c r="F2" s="3" t="s">
        <v>39</v>
      </c>
      <c r="G2" s="3" t="s">
        <v>135</v>
      </c>
      <c r="H2" s="62" t="s">
        <v>97</v>
      </c>
      <c r="I2" s="83" t="s">
        <v>135</v>
      </c>
      <c r="J2" s="83" t="s">
        <v>223</v>
      </c>
      <c r="L2" s="62" t="s">
        <v>32</v>
      </c>
      <c r="M2" s="62" t="s">
        <v>42</v>
      </c>
      <c r="N2" s="62" t="s">
        <v>43</v>
      </c>
      <c r="O2" s="3" t="s">
        <v>44</v>
      </c>
      <c r="P2" s="3" t="s">
        <v>45</v>
      </c>
      <c r="R2" s="3" t="s">
        <v>140</v>
      </c>
    </row>
    <row r="3" spans="1:21" ht="13.5" thickBot="1" x14ac:dyDescent="0.25">
      <c r="A3" s="63" t="s">
        <v>28</v>
      </c>
      <c r="B3" s="64">
        <v>103.04</v>
      </c>
      <c r="C3" s="65">
        <v>26</v>
      </c>
      <c r="D3" s="66">
        <f t="shared" ref="D3:D12" si="0">ROUND(POWER($D$1,C3),4)</f>
        <v>1.6734</v>
      </c>
      <c r="E3" s="65">
        <v>0</v>
      </c>
      <c r="F3" s="67">
        <v>1</v>
      </c>
      <c r="G3" s="68">
        <v>9</v>
      </c>
      <c r="H3" s="69">
        <f>ROUND(POWER($D$1,G3),4)</f>
        <v>1.1951000000000001</v>
      </c>
      <c r="I3" s="160">
        <v>6</v>
      </c>
      <c r="J3" s="69">
        <f>ROUND(POWER($D$1,I3),4)</f>
        <v>1.1262000000000001</v>
      </c>
      <c r="K3" s="70"/>
      <c r="L3" s="71" t="s">
        <v>29</v>
      </c>
      <c r="M3" s="72">
        <v>12863.77</v>
      </c>
      <c r="N3" s="72">
        <f>ROUND(M3*O7,2)</f>
        <v>21526.23</v>
      </c>
      <c r="O3" s="72">
        <f>ROUND(N3/12,2)</f>
        <v>1793.85</v>
      </c>
      <c r="P3" s="72">
        <f>ROUND(N3/1976,2)</f>
        <v>10.89</v>
      </c>
      <c r="R3" s="3" t="s">
        <v>141</v>
      </c>
    </row>
    <row r="4" spans="1:21" x14ac:dyDescent="0.2">
      <c r="B4" s="73">
        <f t="shared" ref="B4:B12" si="1">ROUND(B3*$D$1,2)</f>
        <v>105.1</v>
      </c>
      <c r="C4" s="3">
        <f>C3+1</f>
        <v>27</v>
      </c>
      <c r="D4" s="74">
        <f t="shared" si="0"/>
        <v>1.7069000000000001</v>
      </c>
      <c r="E4" s="3">
        <f>+E3+1</f>
        <v>1</v>
      </c>
      <c r="F4" s="75">
        <f>ROUND(POWER($D$1,E4),4)</f>
        <v>1.02</v>
      </c>
      <c r="G4" s="76">
        <f>+G3+1</f>
        <v>10</v>
      </c>
      <c r="H4" s="75">
        <f t="shared" ref="H4:H12" si="2">ROUND(POWER($D$1,G4),4)</f>
        <v>1.2190000000000001</v>
      </c>
      <c r="I4" s="3">
        <v>7</v>
      </c>
      <c r="J4" s="159">
        <f t="shared" ref="J4:J12" si="3">ROUND(POWER($D$1,I4),4)</f>
        <v>1.1487000000000001</v>
      </c>
      <c r="R4" s="3" t="s">
        <v>142</v>
      </c>
    </row>
    <row r="5" spans="1:21" x14ac:dyDescent="0.2">
      <c r="B5" s="73">
        <f t="shared" si="1"/>
        <v>107.2</v>
      </c>
      <c r="C5" s="3">
        <f>C4+1</f>
        <v>28</v>
      </c>
      <c r="D5" s="74">
        <f t="shared" si="0"/>
        <v>1.7410000000000001</v>
      </c>
      <c r="E5" s="3">
        <f t="shared" ref="E5:E12" si="4">+E4+1</f>
        <v>2</v>
      </c>
      <c r="F5" s="75">
        <f t="shared" ref="F5:F12" si="5">ROUND(POWER($D$1,E5),4)</f>
        <v>1.0404</v>
      </c>
      <c r="G5" s="76">
        <f t="shared" ref="G5:G12" si="6">+G4+1</f>
        <v>11</v>
      </c>
      <c r="H5" s="75">
        <f t="shared" si="2"/>
        <v>1.2434000000000001</v>
      </c>
      <c r="I5" s="3">
        <v>8</v>
      </c>
      <c r="J5" s="159">
        <f t="shared" si="3"/>
        <v>1.1717</v>
      </c>
      <c r="R5" s="3" t="s">
        <v>138</v>
      </c>
    </row>
    <row r="6" spans="1:21" ht="13.5" thickBot="1" x14ac:dyDescent="0.25">
      <c r="B6" s="73">
        <f t="shared" si="1"/>
        <v>109.34</v>
      </c>
      <c r="C6" s="3">
        <f t="shared" ref="C6:C12" si="7">C5+1</f>
        <v>29</v>
      </c>
      <c r="D6" s="74">
        <f t="shared" si="0"/>
        <v>1.7758</v>
      </c>
      <c r="E6" s="3">
        <f t="shared" si="4"/>
        <v>3</v>
      </c>
      <c r="F6" s="75">
        <f t="shared" si="5"/>
        <v>1.0611999999999999</v>
      </c>
      <c r="G6" s="76">
        <f t="shared" si="6"/>
        <v>12</v>
      </c>
      <c r="H6" s="75">
        <f t="shared" si="2"/>
        <v>1.2682</v>
      </c>
      <c r="I6" s="3">
        <v>9</v>
      </c>
      <c r="J6" s="159">
        <f t="shared" si="3"/>
        <v>1.1951000000000001</v>
      </c>
      <c r="R6" s="3" t="s">
        <v>139</v>
      </c>
    </row>
    <row r="7" spans="1:21" ht="13.5" thickBot="1" x14ac:dyDescent="0.25">
      <c r="B7" s="73">
        <f t="shared" si="1"/>
        <v>111.53</v>
      </c>
      <c r="C7" s="3">
        <f t="shared" si="7"/>
        <v>30</v>
      </c>
      <c r="D7" s="74">
        <f t="shared" si="0"/>
        <v>1.8113999999999999</v>
      </c>
      <c r="E7" s="3">
        <f t="shared" si="4"/>
        <v>4</v>
      </c>
      <c r="F7" s="75">
        <f t="shared" si="5"/>
        <v>1.0824</v>
      </c>
      <c r="G7" s="76">
        <f t="shared" si="6"/>
        <v>13</v>
      </c>
      <c r="H7" s="75">
        <f t="shared" si="2"/>
        <v>1.2936000000000001</v>
      </c>
      <c r="I7" s="3">
        <v>10</v>
      </c>
      <c r="J7" s="159">
        <f t="shared" si="3"/>
        <v>1.2190000000000001</v>
      </c>
      <c r="L7" s="77" t="s">
        <v>40</v>
      </c>
      <c r="M7" s="77"/>
      <c r="N7" s="77"/>
      <c r="O7" s="86">
        <f>D3</f>
        <v>1.6734</v>
      </c>
    </row>
    <row r="8" spans="1:21" ht="13.5" thickBot="1" x14ac:dyDescent="0.25">
      <c r="B8" s="73">
        <f t="shared" si="1"/>
        <v>113.76</v>
      </c>
      <c r="C8" s="3">
        <f t="shared" si="7"/>
        <v>31</v>
      </c>
      <c r="D8" s="74">
        <f t="shared" si="0"/>
        <v>1.8475999999999999</v>
      </c>
      <c r="E8" s="3">
        <f t="shared" si="4"/>
        <v>5</v>
      </c>
      <c r="F8" s="75">
        <f t="shared" si="5"/>
        <v>1.1041000000000001</v>
      </c>
      <c r="G8" s="76">
        <f t="shared" si="6"/>
        <v>14</v>
      </c>
      <c r="H8" s="75">
        <f t="shared" si="2"/>
        <v>1.3194999999999999</v>
      </c>
      <c r="I8" s="3">
        <v>11</v>
      </c>
      <c r="J8" s="159">
        <f t="shared" si="3"/>
        <v>1.2434000000000001</v>
      </c>
      <c r="L8" s="77" t="s">
        <v>41</v>
      </c>
      <c r="M8" s="77"/>
      <c r="N8" s="77"/>
      <c r="O8" s="87">
        <f>F3</f>
        <v>1</v>
      </c>
    </row>
    <row r="9" spans="1:21" ht="13.5" thickBot="1" x14ac:dyDescent="0.25">
      <c r="B9" s="73">
        <f t="shared" si="1"/>
        <v>116.04</v>
      </c>
      <c r="C9" s="3">
        <f t="shared" si="7"/>
        <v>32</v>
      </c>
      <c r="D9" s="74">
        <f t="shared" si="0"/>
        <v>1.8845000000000001</v>
      </c>
      <c r="E9" s="3">
        <f t="shared" si="4"/>
        <v>6</v>
      </c>
      <c r="F9" s="75">
        <f t="shared" si="5"/>
        <v>1.1262000000000001</v>
      </c>
      <c r="G9" s="76">
        <f t="shared" si="6"/>
        <v>15</v>
      </c>
      <c r="H9" s="75">
        <f t="shared" si="2"/>
        <v>1.3459000000000001</v>
      </c>
      <c r="I9" s="3">
        <v>12</v>
      </c>
      <c r="J9" s="159">
        <f t="shared" si="3"/>
        <v>1.2682</v>
      </c>
      <c r="L9" s="62" t="s">
        <v>98</v>
      </c>
      <c r="O9" s="86">
        <f>H3</f>
        <v>1.1951000000000001</v>
      </c>
      <c r="Q9" s="3" t="s">
        <v>179</v>
      </c>
      <c r="S9" s="86">
        <v>0.1825</v>
      </c>
    </row>
    <row r="10" spans="1:21" ht="13.5" thickBot="1" x14ac:dyDescent="0.25">
      <c r="B10" s="73">
        <f t="shared" si="1"/>
        <v>118.36</v>
      </c>
      <c r="C10" s="3">
        <f t="shared" si="7"/>
        <v>33</v>
      </c>
      <c r="D10" s="74">
        <f t="shared" si="0"/>
        <v>1.9221999999999999</v>
      </c>
      <c r="E10" s="3">
        <f t="shared" si="4"/>
        <v>7</v>
      </c>
      <c r="F10" s="75">
        <f t="shared" si="5"/>
        <v>1.1487000000000001</v>
      </c>
      <c r="G10" s="76">
        <f t="shared" si="6"/>
        <v>16</v>
      </c>
      <c r="H10" s="75">
        <f t="shared" si="2"/>
        <v>1.3728</v>
      </c>
      <c r="I10" s="3">
        <v>13</v>
      </c>
      <c r="J10" s="159">
        <f t="shared" si="3"/>
        <v>1.2936000000000001</v>
      </c>
      <c r="L10" s="83" t="s">
        <v>224</v>
      </c>
      <c r="O10" s="86">
        <f>J3</f>
        <v>1.1262000000000001</v>
      </c>
    </row>
    <row r="11" spans="1:21" x14ac:dyDescent="0.2">
      <c r="B11" s="73">
        <f t="shared" si="1"/>
        <v>120.73</v>
      </c>
      <c r="C11" s="3">
        <f t="shared" si="7"/>
        <v>34</v>
      </c>
      <c r="D11" s="74">
        <f t="shared" si="0"/>
        <v>1.9607000000000001</v>
      </c>
      <c r="E11" s="3">
        <f t="shared" si="4"/>
        <v>8</v>
      </c>
      <c r="F11" s="75">
        <f t="shared" si="5"/>
        <v>1.1717</v>
      </c>
      <c r="G11" s="76">
        <f t="shared" si="6"/>
        <v>17</v>
      </c>
      <c r="H11" s="75">
        <f t="shared" si="2"/>
        <v>1.4001999999999999</v>
      </c>
      <c r="I11" s="3">
        <v>14</v>
      </c>
      <c r="J11" s="159">
        <f t="shared" si="3"/>
        <v>1.3194999999999999</v>
      </c>
    </row>
    <row r="12" spans="1:21" x14ac:dyDescent="0.2">
      <c r="B12" s="73">
        <f t="shared" si="1"/>
        <v>123.14</v>
      </c>
      <c r="C12" s="3">
        <f t="shared" si="7"/>
        <v>35</v>
      </c>
      <c r="D12" s="74">
        <f t="shared" si="0"/>
        <v>1.9999</v>
      </c>
      <c r="E12" s="3">
        <f t="shared" si="4"/>
        <v>9</v>
      </c>
      <c r="F12" s="75">
        <f t="shared" si="5"/>
        <v>1.1951000000000001</v>
      </c>
      <c r="G12" s="76">
        <f t="shared" si="6"/>
        <v>18</v>
      </c>
      <c r="H12" s="75">
        <f t="shared" si="2"/>
        <v>1.4281999999999999</v>
      </c>
      <c r="I12" s="3">
        <v>15</v>
      </c>
      <c r="J12" s="159">
        <f t="shared" si="3"/>
        <v>1.3459000000000001</v>
      </c>
      <c r="L12" s="78" t="s">
        <v>36</v>
      </c>
      <c r="Q12" s="62" t="s">
        <v>37</v>
      </c>
      <c r="T12" s="62" t="s">
        <v>38</v>
      </c>
    </row>
    <row r="13" spans="1:21" x14ac:dyDescent="0.2">
      <c r="L13" s="62" t="s">
        <v>33</v>
      </c>
      <c r="M13" s="62" t="s">
        <v>34</v>
      </c>
      <c r="N13" s="62" t="s">
        <v>35</v>
      </c>
      <c r="P13" s="62" t="s">
        <v>99</v>
      </c>
      <c r="Q13" s="62" t="s">
        <v>31</v>
      </c>
      <c r="R13" s="62" t="s">
        <v>35</v>
      </c>
      <c r="S13" s="62" t="s">
        <v>99</v>
      </c>
      <c r="T13" s="62" t="s">
        <v>31</v>
      </c>
      <c r="U13" s="62" t="s">
        <v>35</v>
      </c>
    </row>
    <row r="14" spans="1:21" x14ac:dyDescent="0.2">
      <c r="L14" s="79">
        <v>16000.01</v>
      </c>
      <c r="M14" s="79">
        <f>ROUND(L14*$O$7,2)</f>
        <v>26774.42</v>
      </c>
      <c r="N14" s="79">
        <f>ROUND(M14/12,2)</f>
        <v>2231.1999999999998</v>
      </c>
      <c r="O14" s="79"/>
      <c r="P14" s="79">
        <v>719.88</v>
      </c>
      <c r="Q14" s="79">
        <f>ROUND(P14*$O$7,2)</f>
        <v>1204.6500000000001</v>
      </c>
      <c r="R14" s="79">
        <f>ROUND(Q14/12,2)</f>
        <v>100.39</v>
      </c>
      <c r="S14" s="79">
        <v>359.94</v>
      </c>
      <c r="T14" s="79">
        <f>ROUND(S14*$O$7,2)</f>
        <v>602.32000000000005</v>
      </c>
      <c r="U14" s="79">
        <f>ROUND(T14/12,2)</f>
        <v>50.19</v>
      </c>
    </row>
    <row r="15" spans="1:21" x14ac:dyDescent="0.2">
      <c r="L15" s="79">
        <v>18241.02</v>
      </c>
      <c r="M15" s="79">
        <f>ROUND(L15*$O$7,2)</f>
        <v>30524.52</v>
      </c>
      <c r="N15" s="79">
        <f>ROUND(M15/12,2)</f>
        <v>2543.71</v>
      </c>
      <c r="O15" s="79"/>
      <c r="P15" s="79">
        <v>359.94</v>
      </c>
      <c r="Q15" s="79">
        <f>ROUND(P15*$O$7,2)</f>
        <v>602.32000000000005</v>
      </c>
      <c r="R15" s="79">
        <f>ROUND(Q15/12,2)</f>
        <v>50.19</v>
      </c>
      <c r="S15" s="79">
        <v>179.97</v>
      </c>
      <c r="T15" s="79">
        <f>ROUND(S15*$O$7,2)</f>
        <v>301.16000000000003</v>
      </c>
      <c r="U15" s="79">
        <f>ROUND(T15/12,2)</f>
        <v>25.1</v>
      </c>
    </row>
    <row r="17" spans="12:18" x14ac:dyDescent="0.2">
      <c r="L17" s="78" t="s">
        <v>47</v>
      </c>
      <c r="M17" s="79"/>
      <c r="N17" s="79"/>
      <c r="Q17" s="80"/>
    </row>
    <row r="18" spans="12:18" x14ac:dyDescent="0.2">
      <c r="L18" s="81" t="s">
        <v>48</v>
      </c>
      <c r="M18" s="79"/>
      <c r="N18" s="82">
        <v>0.04</v>
      </c>
    </row>
    <row r="19" spans="12:18" x14ac:dyDescent="0.2">
      <c r="L19" s="62" t="s">
        <v>49</v>
      </c>
      <c r="N19" s="82">
        <v>0.08</v>
      </c>
    </row>
    <row r="20" spans="12:18" x14ac:dyDescent="0.2">
      <c r="L20" s="62" t="s">
        <v>50</v>
      </c>
      <c r="N20" s="82">
        <v>0.12</v>
      </c>
      <c r="Q20" s="83" t="s">
        <v>150</v>
      </c>
    </row>
    <row r="21" spans="12:18" x14ac:dyDescent="0.2">
      <c r="Q21" s="83" t="s">
        <v>151</v>
      </c>
    </row>
    <row r="22" spans="12:18" x14ac:dyDescent="0.2">
      <c r="L22" s="78" t="s">
        <v>51</v>
      </c>
    </row>
    <row r="23" spans="12:18" x14ac:dyDescent="0.2">
      <c r="L23" s="62"/>
      <c r="M23" s="62" t="s">
        <v>52</v>
      </c>
      <c r="N23" s="62"/>
      <c r="Q23" s="83" t="s">
        <v>152</v>
      </c>
      <c r="R23" s="3" t="s">
        <v>281</v>
      </c>
    </row>
    <row r="24" spans="12:18" ht="13.5" thickBot="1" x14ac:dyDescent="0.25">
      <c r="L24" s="62" t="s">
        <v>31</v>
      </c>
      <c r="M24" s="62">
        <v>816.8</v>
      </c>
      <c r="N24" s="84">
        <f>ROUND(M24*$O$9,2)</f>
        <v>976.16</v>
      </c>
      <c r="Q24" s="83" t="s">
        <v>153</v>
      </c>
      <c r="R24" s="3" t="s">
        <v>280</v>
      </c>
    </row>
    <row r="25" spans="12:18" ht="13.5" thickBot="1" x14ac:dyDescent="0.25">
      <c r="L25" s="62" t="s">
        <v>35</v>
      </c>
      <c r="M25" s="62">
        <v>68.069999999999993</v>
      </c>
      <c r="N25" s="85">
        <f>ROUND(N24/12,2)</f>
        <v>81.349999999999994</v>
      </c>
      <c r="O25" s="3">
        <f>+M25*O9</f>
        <v>81.350456999999992</v>
      </c>
    </row>
    <row r="26" spans="12:18" x14ac:dyDescent="0.2">
      <c r="L26" s="62"/>
      <c r="M26" s="62"/>
      <c r="N26" s="152"/>
    </row>
    <row r="27" spans="12:18" x14ac:dyDescent="0.2">
      <c r="L27" s="78" t="s">
        <v>209</v>
      </c>
    </row>
    <row r="28" spans="12:18" x14ac:dyDescent="0.2">
      <c r="L28" s="78"/>
      <c r="M28" s="161" t="s">
        <v>99</v>
      </c>
      <c r="N28" s="83" t="s">
        <v>32</v>
      </c>
    </row>
    <row r="29" spans="12:18" x14ac:dyDescent="0.2">
      <c r="L29" s="83" t="s">
        <v>144</v>
      </c>
      <c r="M29" s="73">
        <v>1113.8</v>
      </c>
      <c r="N29" s="79">
        <f>ROUND(M29*$O$10,2)</f>
        <v>1254.3599999999999</v>
      </c>
      <c r="O29" s="73"/>
    </row>
    <row r="30" spans="12:18" x14ac:dyDescent="0.2">
      <c r="L30" s="83" t="s">
        <v>145</v>
      </c>
      <c r="M30" s="73">
        <v>3341.5</v>
      </c>
      <c r="N30" s="79">
        <f>ROUND(M30*$O$10,2)</f>
        <v>3763.2</v>
      </c>
    </row>
    <row r="32" spans="12:18" x14ac:dyDescent="0.2">
      <c r="L32" s="78" t="s">
        <v>210</v>
      </c>
      <c r="O32" s="3">
        <v>337.32</v>
      </c>
      <c r="P32" s="3" t="s">
        <v>219</v>
      </c>
    </row>
    <row r="33" spans="12:16" x14ac:dyDescent="0.2">
      <c r="L33" s="83" t="s">
        <v>211</v>
      </c>
      <c r="O33" s="3">
        <f>ROUND(O32*indexevolutie!R8,2)</f>
        <v>343.19</v>
      </c>
    </row>
    <row r="34" spans="12:16" x14ac:dyDescent="0.2">
      <c r="L34" s="83" t="s">
        <v>213</v>
      </c>
      <c r="O34" s="153">
        <v>2.5000000000000001E-2</v>
      </c>
    </row>
    <row r="36" spans="12:16" x14ac:dyDescent="0.2">
      <c r="L36" s="78" t="s">
        <v>214</v>
      </c>
      <c r="O36" s="3">
        <v>636.46</v>
      </c>
      <c r="P36" s="83" t="s">
        <v>219</v>
      </c>
    </row>
    <row r="37" spans="12:16" x14ac:dyDescent="0.2">
      <c r="L37" s="83" t="s">
        <v>212</v>
      </c>
      <c r="O37" s="3">
        <f>ROUND(O36*indexevolutie!R8,2)</f>
        <v>647.53</v>
      </c>
    </row>
    <row r="38" spans="12:16" x14ac:dyDescent="0.2">
      <c r="L38" s="83" t="s">
        <v>213</v>
      </c>
      <c r="O38" s="153">
        <v>5.3E-3</v>
      </c>
    </row>
  </sheetData>
  <sheetProtection algorithmName="SHA-512" hashValue="x5gxzs7vKArkDpEnYbLzySnCubCZqU8zFV06RV871hc/bjAo8iYh6KapijSPyTomBOiqaWlpo7LvdCtbxcThaw==" saltValue="mMhAzeVP3IZYUYPUqCZskQ==" spinCount="100000" sheet="1" objects="1" scenarios="1"/>
  <phoneticPr fontId="0" type="noConversion"/>
  <pageMargins left="0.75" right="0.75" top="1" bottom="1" header="0.5" footer="0.5"/>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topLeftCell="A3" workbookViewId="0">
      <selection activeCell="R8" sqref="R8"/>
    </sheetView>
  </sheetViews>
  <sheetFormatPr defaultColWidth="9.140625" defaultRowHeight="12.75" x14ac:dyDescent="0.2"/>
  <cols>
    <col min="1" max="17" width="9.140625" style="3"/>
    <col min="18" max="18" width="10.28515625" style="3" customWidth="1"/>
    <col min="19" max="20" width="9.140625" style="3"/>
    <col min="21" max="21" width="9.5703125" style="3" bestFit="1" customWidth="1"/>
    <col min="22" max="16384" width="9.140625" style="3"/>
  </cols>
  <sheetData>
    <row r="1" spans="1:23" ht="21" x14ac:dyDescent="0.35">
      <c r="A1" s="250" t="s">
        <v>53</v>
      </c>
      <c r="B1" s="88" t="s">
        <v>54</v>
      </c>
      <c r="C1" s="89"/>
      <c r="D1" s="89"/>
      <c r="E1" s="89"/>
      <c r="F1" s="89"/>
      <c r="G1" s="89"/>
      <c r="H1" s="89"/>
      <c r="I1" s="89"/>
      <c r="J1" s="89"/>
      <c r="K1" s="89"/>
      <c r="L1" s="89"/>
    </row>
    <row r="2" spans="1:23" ht="21.75" thickBot="1" x14ac:dyDescent="0.4">
      <c r="A2" s="251"/>
      <c r="B2" s="90" t="s">
        <v>55</v>
      </c>
      <c r="C2" s="91"/>
      <c r="D2" s="91"/>
      <c r="E2" s="91"/>
      <c r="F2" s="91"/>
      <c r="G2" s="91"/>
      <c r="H2" s="91"/>
      <c r="I2" s="91"/>
      <c r="J2" s="91"/>
      <c r="K2" s="92"/>
      <c r="L2" s="91"/>
    </row>
    <row r="3" spans="1:23" x14ac:dyDescent="0.2">
      <c r="A3" s="93"/>
      <c r="B3" s="158" t="s">
        <v>221</v>
      </c>
      <c r="C3" s="94"/>
      <c r="D3" s="94"/>
      <c r="E3" s="94"/>
      <c r="F3" s="94"/>
      <c r="G3" s="94"/>
      <c r="H3" s="94"/>
      <c r="I3" s="94"/>
      <c r="J3" s="94"/>
      <c r="K3" s="95"/>
      <c r="L3" s="95"/>
    </row>
    <row r="4" spans="1:23" ht="15" x14ac:dyDescent="0.25">
      <c r="A4" s="93"/>
      <c r="B4" s="96" t="s">
        <v>56</v>
      </c>
      <c r="C4" s="96"/>
      <c r="D4" s="96" t="s">
        <v>32</v>
      </c>
      <c r="E4" s="96"/>
      <c r="F4" s="96" t="s">
        <v>57</v>
      </c>
      <c r="G4" s="97"/>
      <c r="H4" s="96" t="s">
        <v>58</v>
      </c>
      <c r="I4" s="97"/>
      <c r="J4" s="96" t="s">
        <v>59</v>
      </c>
      <c r="K4" s="95"/>
      <c r="L4" s="95"/>
      <c r="Q4" s="3" t="s">
        <v>218</v>
      </c>
    </row>
    <row r="5" spans="1:23" ht="51.75" x14ac:dyDescent="0.25">
      <c r="A5" s="93"/>
      <c r="B5" s="96" t="s">
        <v>60</v>
      </c>
      <c r="C5" s="96"/>
      <c r="D5" s="96" t="s">
        <v>61</v>
      </c>
      <c r="E5" s="96"/>
      <c r="F5" s="96" t="s">
        <v>62</v>
      </c>
      <c r="G5" s="97"/>
      <c r="H5" s="96" t="s">
        <v>63</v>
      </c>
      <c r="I5" s="97"/>
      <c r="J5" s="96" t="s">
        <v>64</v>
      </c>
      <c r="K5" s="95"/>
      <c r="L5" s="95"/>
      <c r="Q5" s="155" t="s">
        <v>217</v>
      </c>
      <c r="R5" s="156" t="s">
        <v>220</v>
      </c>
      <c r="T5" s="155"/>
      <c r="U5" s="156"/>
      <c r="V5" s="83"/>
      <c r="W5" s="83"/>
    </row>
    <row r="6" spans="1:23" x14ac:dyDescent="0.2">
      <c r="A6" s="98"/>
      <c r="B6" s="99"/>
      <c r="C6" s="99"/>
      <c r="D6" s="99"/>
      <c r="E6" s="100"/>
      <c r="F6" s="101"/>
      <c r="G6" s="100"/>
      <c r="H6" s="100"/>
      <c r="I6" s="100"/>
      <c r="J6" s="102"/>
      <c r="K6" s="103"/>
      <c r="L6" s="103"/>
      <c r="P6" s="154">
        <v>42278</v>
      </c>
      <c r="Q6" s="3">
        <v>100.66</v>
      </c>
      <c r="S6" s="154"/>
      <c r="T6" s="157"/>
    </row>
    <row r="7" spans="1:23" x14ac:dyDescent="0.2">
      <c r="A7" s="98" t="s">
        <v>65</v>
      </c>
      <c r="B7" s="104" t="s">
        <v>95</v>
      </c>
      <c r="C7" s="99"/>
      <c r="D7" s="99"/>
      <c r="E7" s="100"/>
      <c r="F7" s="101"/>
      <c r="G7" s="100"/>
      <c r="H7" s="100"/>
      <c r="I7" s="100"/>
      <c r="J7" s="100"/>
      <c r="K7" s="103"/>
      <c r="L7" s="103"/>
      <c r="P7" s="154">
        <v>42644</v>
      </c>
      <c r="Q7" s="3">
        <v>101.78</v>
      </c>
      <c r="R7" s="3">
        <f>ROUND(Q7/Q6,4)</f>
        <v>1.0111000000000001</v>
      </c>
      <c r="S7" s="154"/>
      <c r="T7" s="157"/>
      <c r="U7" s="75"/>
    </row>
    <row r="8" spans="1:23" x14ac:dyDescent="0.2">
      <c r="A8" s="98" t="s">
        <v>66</v>
      </c>
      <c r="B8" s="104" t="s">
        <v>96</v>
      </c>
      <c r="C8" s="99"/>
      <c r="D8" s="99"/>
      <c r="E8" s="100"/>
      <c r="F8" s="101"/>
      <c r="G8" s="100"/>
      <c r="H8" s="100"/>
      <c r="I8" s="100"/>
      <c r="J8" s="100"/>
      <c r="K8" s="103"/>
      <c r="L8" s="103"/>
      <c r="P8" s="154">
        <v>43009</v>
      </c>
      <c r="Q8" s="3">
        <v>103.55</v>
      </c>
      <c r="R8" s="3">
        <f>ROUND(Q8/Q7,4)</f>
        <v>1.0174000000000001</v>
      </c>
      <c r="S8" s="154"/>
      <c r="T8" s="83"/>
      <c r="U8" s="75"/>
      <c r="W8" s="73"/>
    </row>
    <row r="9" spans="1:23" x14ac:dyDescent="0.2">
      <c r="A9" s="98"/>
      <c r="B9" s="105">
        <v>109.45</v>
      </c>
      <c r="C9" s="99"/>
      <c r="D9" s="99">
        <v>109.45</v>
      </c>
      <c r="E9" s="100"/>
      <c r="F9" s="101" t="s">
        <v>67</v>
      </c>
      <c r="G9" s="100"/>
      <c r="H9" s="101" t="s">
        <v>68</v>
      </c>
      <c r="I9" s="100"/>
      <c r="J9" s="102">
        <v>0.02</v>
      </c>
      <c r="K9" s="103"/>
      <c r="L9" s="103"/>
      <c r="P9" s="154">
        <v>43374</v>
      </c>
      <c r="R9" s="3">
        <f t="shared" ref="R9:R11" si="0">ROUND(Q9/Q8,4)</f>
        <v>0</v>
      </c>
      <c r="S9" s="154"/>
      <c r="U9" s="75"/>
    </row>
    <row r="10" spans="1:23" x14ac:dyDescent="0.2">
      <c r="A10" s="98"/>
      <c r="B10" s="105">
        <v>111.64</v>
      </c>
      <c r="C10" s="99"/>
      <c r="D10" s="99">
        <v>111.67</v>
      </c>
      <c r="E10" s="100"/>
      <c r="F10" s="101" t="s">
        <v>69</v>
      </c>
      <c r="G10" s="100"/>
      <c r="H10" s="101" t="s">
        <v>70</v>
      </c>
      <c r="I10" s="100"/>
      <c r="J10" s="102">
        <v>0.02</v>
      </c>
      <c r="K10" s="103"/>
      <c r="L10" s="103"/>
      <c r="P10" s="154">
        <v>43739</v>
      </c>
      <c r="R10" s="3" t="e">
        <f t="shared" si="0"/>
        <v>#DIV/0!</v>
      </c>
      <c r="S10" s="154"/>
      <c r="U10" s="75"/>
    </row>
    <row r="11" spans="1:23" x14ac:dyDescent="0.2">
      <c r="A11" s="98"/>
      <c r="B11" s="105">
        <v>113.87</v>
      </c>
      <c r="C11" s="99"/>
      <c r="D11" s="99">
        <v>113.94</v>
      </c>
      <c r="E11" s="100"/>
      <c r="F11" s="101" t="s">
        <v>71</v>
      </c>
      <c r="G11" s="100"/>
      <c r="H11" s="101" t="s">
        <v>72</v>
      </c>
      <c r="I11" s="100"/>
      <c r="J11" s="102">
        <v>0.02</v>
      </c>
      <c r="K11" s="103"/>
      <c r="L11" s="103"/>
      <c r="P11" s="154">
        <v>44105</v>
      </c>
      <c r="R11" s="3" t="e">
        <f t="shared" si="0"/>
        <v>#DIV/0!</v>
      </c>
    </row>
    <row r="12" spans="1:23" x14ac:dyDescent="0.2">
      <c r="A12" s="98"/>
      <c r="B12" s="106">
        <f>113.87*1.02</f>
        <v>116.1474</v>
      </c>
      <c r="C12" s="99"/>
      <c r="D12" s="99">
        <v>116.25</v>
      </c>
      <c r="E12" s="100"/>
      <c r="F12" s="101" t="s">
        <v>73</v>
      </c>
      <c r="G12" s="100"/>
      <c r="H12" s="101" t="s">
        <v>74</v>
      </c>
      <c r="I12" s="100"/>
      <c r="J12" s="102"/>
      <c r="K12" s="103"/>
      <c r="L12" s="103" t="s">
        <v>186</v>
      </c>
      <c r="N12" s="83" t="s">
        <v>222</v>
      </c>
    </row>
    <row r="13" spans="1:23" x14ac:dyDescent="0.2">
      <c r="A13" s="98"/>
      <c r="B13" s="105">
        <v>104.14</v>
      </c>
      <c r="C13" s="99"/>
      <c r="D13" s="99">
        <v>104.23</v>
      </c>
      <c r="E13" s="100"/>
      <c r="F13" s="101" t="s">
        <v>75</v>
      </c>
      <c r="G13" s="100"/>
      <c r="H13" s="101" t="s">
        <v>76</v>
      </c>
      <c r="I13" s="100"/>
      <c r="J13" s="102">
        <v>0.02</v>
      </c>
      <c r="K13" s="103"/>
      <c r="L13" s="103" t="s">
        <v>136</v>
      </c>
      <c r="M13" s="3">
        <v>1</v>
      </c>
      <c r="O13" s="3">
        <v>1.02</v>
      </c>
    </row>
    <row r="14" spans="1:23" x14ac:dyDescent="0.2">
      <c r="A14" s="98"/>
      <c r="B14" s="99">
        <f t="shared" ref="B14:B34" si="1">ROUND(B13*1.02,2)</f>
        <v>106.22</v>
      </c>
      <c r="C14" s="99"/>
      <c r="D14" s="99">
        <v>106.57</v>
      </c>
      <c r="E14" s="100"/>
      <c r="F14" s="101" t="s">
        <v>77</v>
      </c>
      <c r="G14" s="100"/>
      <c r="H14" s="101" t="s">
        <v>78</v>
      </c>
      <c r="I14" s="100"/>
      <c r="J14" s="102">
        <v>0.02</v>
      </c>
      <c r="K14" s="103"/>
      <c r="L14" s="103">
        <v>1</v>
      </c>
      <c r="M14" s="107">
        <f xml:space="preserve"> ROUND(POWER($O$13,L14),4)</f>
        <v>1.02</v>
      </c>
      <c r="R14" s="3" t="s">
        <v>145</v>
      </c>
      <c r="S14" s="3" t="s">
        <v>144</v>
      </c>
    </row>
    <row r="15" spans="1:23" x14ac:dyDescent="0.2">
      <c r="A15" s="98"/>
      <c r="B15" s="99">
        <f t="shared" si="1"/>
        <v>108.34</v>
      </c>
      <c r="C15" s="99"/>
      <c r="D15" s="99">
        <v>108.84</v>
      </c>
      <c r="E15" s="100"/>
      <c r="F15" s="101" t="s">
        <v>79</v>
      </c>
      <c r="G15" s="100"/>
      <c r="H15" s="101" t="s">
        <v>80</v>
      </c>
      <c r="I15" s="100"/>
      <c r="J15" s="102">
        <v>0.02</v>
      </c>
      <c r="K15" s="103"/>
      <c r="L15" s="103">
        <f>+L14+1</f>
        <v>2</v>
      </c>
      <c r="M15" s="107">
        <f t="shared" ref="M15:M22" si="2" xml:space="preserve"> ROUND(POWER($O$13,L15),4)</f>
        <v>1.0404</v>
      </c>
      <c r="R15" s="73">
        <v>1113.8</v>
      </c>
      <c r="S15" s="73">
        <v>3341.5</v>
      </c>
    </row>
    <row r="16" spans="1:23" x14ac:dyDescent="0.2">
      <c r="A16" s="98"/>
      <c r="B16" s="99">
        <f t="shared" si="1"/>
        <v>110.51</v>
      </c>
      <c r="C16" s="99"/>
      <c r="D16" s="99">
        <v>110.73</v>
      </c>
      <c r="E16" s="100"/>
      <c r="F16" s="101" t="s">
        <v>81</v>
      </c>
      <c r="G16" s="100"/>
      <c r="H16" s="101" t="s">
        <v>82</v>
      </c>
      <c r="I16" s="100"/>
      <c r="J16" s="102">
        <v>0.02</v>
      </c>
      <c r="K16" s="103"/>
      <c r="L16" s="103">
        <f t="shared" ref="L16:L22" si="3">+L15+1</f>
        <v>3</v>
      </c>
      <c r="M16" s="107">
        <f t="shared" si="2"/>
        <v>1.0611999999999999</v>
      </c>
    </row>
    <row r="17" spans="1:19" x14ac:dyDescent="0.2">
      <c r="A17" s="98"/>
      <c r="B17" s="99">
        <f t="shared" si="1"/>
        <v>112.72</v>
      </c>
      <c r="C17" s="99"/>
      <c r="D17" s="99">
        <v>112.82</v>
      </c>
      <c r="E17" s="100"/>
      <c r="F17" s="101" t="s">
        <v>83</v>
      </c>
      <c r="G17" s="100"/>
      <c r="H17" s="101" t="s">
        <v>84</v>
      </c>
      <c r="I17" s="100"/>
      <c r="J17" s="102">
        <v>0.02</v>
      </c>
      <c r="K17" s="103"/>
      <c r="L17" s="103">
        <f t="shared" si="3"/>
        <v>4</v>
      </c>
      <c r="M17" s="107">
        <f t="shared" si="2"/>
        <v>1.0824</v>
      </c>
      <c r="N17" s="3">
        <v>1</v>
      </c>
      <c r="O17" s="107">
        <f xml:space="preserve"> ROUND(POWER($O$13,N17),4)</f>
        <v>1.02</v>
      </c>
      <c r="R17" s="73">
        <f t="shared" ref="R17:R24" si="4">ROUND($R$15*O17,2)</f>
        <v>1136.08</v>
      </c>
      <c r="S17" s="73">
        <f t="shared" ref="S17:S24" si="5">ROUND($S$15*O17,2)</f>
        <v>3408.33</v>
      </c>
    </row>
    <row r="18" spans="1:19" x14ac:dyDescent="0.2">
      <c r="A18" s="98"/>
      <c r="B18" s="99">
        <f t="shared" si="1"/>
        <v>114.97</v>
      </c>
      <c r="C18" s="99"/>
      <c r="D18" s="99">
        <v>115.1</v>
      </c>
      <c r="E18" s="100"/>
      <c r="F18" s="101" t="s">
        <v>85</v>
      </c>
      <c r="G18" s="100"/>
      <c r="H18" s="101" t="s">
        <v>86</v>
      </c>
      <c r="I18" s="100"/>
      <c r="J18" s="102">
        <v>0.02</v>
      </c>
      <c r="K18" s="103"/>
      <c r="L18" s="103">
        <f t="shared" si="3"/>
        <v>5</v>
      </c>
      <c r="M18" s="107">
        <f t="shared" si="2"/>
        <v>1.1041000000000001</v>
      </c>
      <c r="N18" s="3">
        <v>2</v>
      </c>
      <c r="O18" s="107">
        <f t="shared" ref="O18:O24" si="6" xml:space="preserve"> ROUND(POWER($O$13,N18),4)</f>
        <v>1.0404</v>
      </c>
      <c r="R18" s="73">
        <f t="shared" si="4"/>
        <v>1158.8</v>
      </c>
      <c r="S18" s="73">
        <f t="shared" si="5"/>
        <v>3476.5</v>
      </c>
    </row>
    <row r="19" spans="1:19" x14ac:dyDescent="0.2">
      <c r="A19" s="98"/>
      <c r="B19" s="99">
        <f t="shared" si="1"/>
        <v>117.27</v>
      </c>
      <c r="C19" s="99"/>
      <c r="D19" s="99">
        <v>117.53</v>
      </c>
      <c r="E19" s="100"/>
      <c r="F19" s="101" t="s">
        <v>87</v>
      </c>
      <c r="G19" s="100"/>
      <c r="H19" s="101" t="s">
        <v>88</v>
      </c>
      <c r="I19" s="100"/>
      <c r="J19" s="102">
        <v>0.02</v>
      </c>
      <c r="K19" s="103"/>
      <c r="L19" s="103">
        <f t="shared" si="3"/>
        <v>6</v>
      </c>
      <c r="M19" s="107">
        <f t="shared" si="2"/>
        <v>1.1262000000000001</v>
      </c>
      <c r="N19" s="3">
        <v>3</v>
      </c>
      <c r="O19" s="107">
        <f t="shared" si="6"/>
        <v>1.0611999999999999</v>
      </c>
      <c r="R19" s="73">
        <f t="shared" si="4"/>
        <v>1181.96</v>
      </c>
      <c r="S19" s="73">
        <f t="shared" si="5"/>
        <v>3546</v>
      </c>
    </row>
    <row r="20" spans="1:19" x14ac:dyDescent="0.2">
      <c r="A20" s="98"/>
      <c r="B20" s="99">
        <f t="shared" si="1"/>
        <v>119.62</v>
      </c>
      <c r="C20" s="99"/>
      <c r="D20" s="99">
        <v>119.7</v>
      </c>
      <c r="E20" s="100"/>
      <c r="F20" s="101" t="s">
        <v>89</v>
      </c>
      <c r="G20" s="100"/>
      <c r="H20" s="101" t="s">
        <v>90</v>
      </c>
      <c r="I20" s="100"/>
      <c r="J20" s="102">
        <v>0.02</v>
      </c>
      <c r="K20" s="103"/>
      <c r="L20" s="103">
        <f t="shared" si="3"/>
        <v>7</v>
      </c>
      <c r="M20" s="107">
        <f t="shared" si="2"/>
        <v>1.1487000000000001</v>
      </c>
      <c r="N20" s="3">
        <v>4</v>
      </c>
      <c r="O20" s="107">
        <f t="shared" si="6"/>
        <v>1.0824</v>
      </c>
      <c r="R20" s="73">
        <f t="shared" si="4"/>
        <v>1205.58</v>
      </c>
      <c r="S20" s="73">
        <f t="shared" si="5"/>
        <v>3616.84</v>
      </c>
    </row>
    <row r="21" spans="1:19" x14ac:dyDescent="0.2">
      <c r="A21" s="98"/>
      <c r="B21" s="99">
        <v>101.02</v>
      </c>
      <c r="C21" s="99"/>
      <c r="D21" s="99">
        <v>101.26</v>
      </c>
      <c r="E21" s="100"/>
      <c r="F21" s="101" t="s">
        <v>91</v>
      </c>
      <c r="G21" s="100"/>
      <c r="H21" s="101" t="s">
        <v>92</v>
      </c>
      <c r="I21" s="100"/>
      <c r="J21" s="102">
        <v>0.02</v>
      </c>
      <c r="K21" s="103"/>
      <c r="L21" s="103">
        <f t="shared" si="3"/>
        <v>8</v>
      </c>
      <c r="M21" s="107">
        <f t="shared" si="2"/>
        <v>1.1717</v>
      </c>
      <c r="N21" s="3">
        <v>5</v>
      </c>
      <c r="O21" s="107">
        <f t="shared" si="6"/>
        <v>1.1041000000000001</v>
      </c>
      <c r="R21" s="73">
        <f t="shared" si="4"/>
        <v>1229.75</v>
      </c>
      <c r="S21" s="73">
        <f t="shared" si="5"/>
        <v>3689.35</v>
      </c>
    </row>
    <row r="22" spans="1:19" s="169" customFormat="1" x14ac:dyDescent="0.2">
      <c r="A22" s="162"/>
      <c r="B22" s="163">
        <f t="shared" si="1"/>
        <v>103.04</v>
      </c>
      <c r="C22" s="163"/>
      <c r="D22" s="163">
        <v>103.21</v>
      </c>
      <c r="E22" s="164"/>
      <c r="F22" s="165" t="s">
        <v>93</v>
      </c>
      <c r="G22" s="164"/>
      <c r="H22" s="165" t="s">
        <v>94</v>
      </c>
      <c r="I22" s="164"/>
      <c r="J22" s="166">
        <v>0.02</v>
      </c>
      <c r="K22" s="167"/>
      <c r="L22" s="167">
        <f t="shared" si="3"/>
        <v>9</v>
      </c>
      <c r="M22" s="168">
        <f t="shared" si="2"/>
        <v>1.1951000000000001</v>
      </c>
      <c r="N22" s="169">
        <v>6</v>
      </c>
      <c r="O22" s="168">
        <f t="shared" si="6"/>
        <v>1.1262000000000001</v>
      </c>
      <c r="R22" s="170">
        <f t="shared" si="4"/>
        <v>1254.3599999999999</v>
      </c>
      <c r="S22" s="170">
        <f t="shared" si="5"/>
        <v>3763.2</v>
      </c>
    </row>
    <row r="23" spans="1:19" x14ac:dyDescent="0.2">
      <c r="A23" s="98"/>
      <c r="B23" s="99">
        <f t="shared" si="1"/>
        <v>105.1</v>
      </c>
      <c r="C23" s="99"/>
      <c r="D23" s="99"/>
      <c r="E23" s="100"/>
      <c r="F23" s="101"/>
      <c r="G23" s="100"/>
      <c r="H23" s="101"/>
      <c r="I23" s="100"/>
      <c r="J23" s="102">
        <v>0.02</v>
      </c>
      <c r="K23" s="103"/>
      <c r="L23" s="103"/>
      <c r="N23" s="3">
        <v>7</v>
      </c>
      <c r="O23" s="107">
        <f t="shared" si="6"/>
        <v>1.1487000000000001</v>
      </c>
      <c r="R23" s="73">
        <f t="shared" si="4"/>
        <v>1279.42</v>
      </c>
      <c r="S23" s="73">
        <f t="shared" si="5"/>
        <v>3838.38</v>
      </c>
    </row>
    <row r="24" spans="1:19" x14ac:dyDescent="0.2">
      <c r="A24" s="98"/>
      <c r="B24" s="99">
        <f t="shared" si="1"/>
        <v>107.2</v>
      </c>
      <c r="C24" s="99"/>
      <c r="D24" s="99"/>
      <c r="E24" s="100"/>
      <c r="F24" s="101"/>
      <c r="G24" s="100"/>
      <c r="H24" s="101"/>
      <c r="I24" s="100"/>
      <c r="J24" s="102">
        <v>0.02</v>
      </c>
      <c r="K24" s="103"/>
      <c r="L24" s="103"/>
      <c r="N24" s="3">
        <v>8</v>
      </c>
      <c r="O24" s="107">
        <f t="shared" si="6"/>
        <v>1.1717</v>
      </c>
      <c r="R24" s="73">
        <f t="shared" si="4"/>
        <v>1305.04</v>
      </c>
      <c r="S24" s="73">
        <f t="shared" si="5"/>
        <v>3915.24</v>
      </c>
    </row>
    <row r="25" spans="1:19" x14ac:dyDescent="0.2">
      <c r="A25" s="98"/>
      <c r="B25" s="99">
        <f t="shared" si="1"/>
        <v>109.34</v>
      </c>
      <c r="C25" s="99"/>
      <c r="D25" s="99"/>
      <c r="E25" s="100"/>
      <c r="F25" s="101"/>
      <c r="G25" s="100"/>
      <c r="H25" s="101"/>
      <c r="I25" s="100"/>
      <c r="J25" s="102">
        <v>0.02</v>
      </c>
      <c r="K25" s="103"/>
      <c r="L25" s="103"/>
    </row>
    <row r="26" spans="1:19" x14ac:dyDescent="0.2">
      <c r="A26" s="98"/>
      <c r="B26" s="99">
        <f t="shared" si="1"/>
        <v>111.53</v>
      </c>
      <c r="C26" s="99"/>
      <c r="D26" s="99"/>
      <c r="E26" s="100"/>
      <c r="F26" s="101"/>
      <c r="G26" s="100"/>
      <c r="H26" s="101"/>
      <c r="I26" s="100"/>
      <c r="J26" s="102">
        <v>0.02</v>
      </c>
      <c r="K26" s="103"/>
      <c r="L26" s="103"/>
    </row>
    <row r="27" spans="1:19" x14ac:dyDescent="0.2">
      <c r="A27" s="98"/>
      <c r="B27" s="99">
        <f t="shared" si="1"/>
        <v>113.76</v>
      </c>
      <c r="C27" s="99"/>
      <c r="D27" s="99"/>
      <c r="E27" s="100"/>
      <c r="F27" s="101"/>
      <c r="G27" s="100"/>
      <c r="H27" s="101"/>
      <c r="I27" s="100"/>
      <c r="J27" s="102">
        <v>0.02</v>
      </c>
      <c r="K27" s="103"/>
      <c r="L27" s="103"/>
    </row>
    <row r="28" spans="1:19" x14ac:dyDescent="0.2">
      <c r="A28" s="98"/>
      <c r="B28" s="99">
        <f t="shared" si="1"/>
        <v>116.04</v>
      </c>
      <c r="C28" s="99"/>
      <c r="D28" s="99"/>
      <c r="E28" s="100"/>
      <c r="F28" s="101"/>
      <c r="G28" s="100"/>
      <c r="H28" s="101"/>
      <c r="I28" s="100"/>
      <c r="J28" s="102">
        <v>0.02</v>
      </c>
      <c r="K28" s="103"/>
      <c r="L28" s="103"/>
    </row>
    <row r="29" spans="1:19" x14ac:dyDescent="0.2">
      <c r="A29" s="98"/>
      <c r="B29" s="99">
        <f t="shared" si="1"/>
        <v>118.36</v>
      </c>
      <c r="C29" s="99"/>
      <c r="D29" s="99"/>
      <c r="E29" s="100"/>
      <c r="F29" s="101"/>
      <c r="G29" s="100"/>
      <c r="H29" s="101"/>
      <c r="I29" s="100"/>
      <c r="J29" s="102">
        <v>0.02</v>
      </c>
      <c r="K29" s="103"/>
      <c r="L29" s="103"/>
    </row>
    <row r="30" spans="1:19" x14ac:dyDescent="0.2">
      <c r="A30" s="98"/>
      <c r="B30" s="99">
        <f t="shared" si="1"/>
        <v>120.73</v>
      </c>
      <c r="C30" s="99"/>
      <c r="D30" s="99"/>
      <c r="E30" s="100"/>
      <c r="F30" s="101"/>
      <c r="G30" s="100"/>
      <c r="H30" s="101"/>
      <c r="I30" s="100"/>
      <c r="J30" s="102">
        <v>0.02</v>
      </c>
      <c r="K30" s="103"/>
      <c r="L30" s="103"/>
    </row>
    <row r="31" spans="1:19" x14ac:dyDescent="0.2">
      <c r="A31" s="98"/>
      <c r="B31" s="99">
        <f t="shared" si="1"/>
        <v>123.14</v>
      </c>
      <c r="C31" s="99"/>
      <c r="D31" s="99"/>
      <c r="E31" s="100"/>
      <c r="F31" s="101"/>
      <c r="G31" s="100"/>
      <c r="H31" s="101"/>
      <c r="I31" s="100"/>
      <c r="J31" s="102">
        <v>0.02</v>
      </c>
      <c r="K31" s="103"/>
      <c r="L31" s="103"/>
    </row>
    <row r="32" spans="1:19" x14ac:dyDescent="0.2">
      <c r="A32" s="98"/>
      <c r="B32" s="99">
        <f t="shared" si="1"/>
        <v>125.6</v>
      </c>
      <c r="C32" s="99"/>
      <c r="D32" s="99"/>
      <c r="E32" s="100"/>
      <c r="F32" s="101"/>
      <c r="G32" s="100"/>
      <c r="H32" s="101"/>
      <c r="I32" s="100"/>
      <c r="J32" s="102">
        <v>0.02</v>
      </c>
      <c r="K32" s="103"/>
      <c r="L32" s="103"/>
    </row>
    <row r="33" spans="1:12" x14ac:dyDescent="0.2">
      <c r="A33" s="98"/>
      <c r="B33" s="99">
        <f t="shared" si="1"/>
        <v>128.11000000000001</v>
      </c>
      <c r="C33" s="99"/>
      <c r="D33" s="99"/>
      <c r="E33" s="100"/>
      <c r="F33" s="101"/>
      <c r="G33" s="100"/>
      <c r="H33" s="101"/>
      <c r="I33" s="100"/>
      <c r="J33" s="102">
        <v>0.02</v>
      </c>
      <c r="K33" s="103"/>
      <c r="L33" s="103"/>
    </row>
    <row r="34" spans="1:12" x14ac:dyDescent="0.2">
      <c r="A34" s="98"/>
      <c r="B34" s="99">
        <f t="shared" si="1"/>
        <v>130.66999999999999</v>
      </c>
      <c r="C34" s="99"/>
      <c r="D34" s="99"/>
      <c r="E34" s="100"/>
      <c r="F34" s="101"/>
      <c r="G34" s="100"/>
      <c r="H34" s="101"/>
      <c r="I34" s="100"/>
      <c r="J34" s="102">
        <v>0.02</v>
      </c>
      <c r="K34" s="103"/>
      <c r="L34" s="103"/>
    </row>
    <row r="35" spans="1:12" x14ac:dyDescent="0.2">
      <c r="A35" s="98"/>
      <c r="B35" s="99"/>
      <c r="C35" s="99"/>
      <c r="D35" s="99"/>
      <c r="E35" s="100"/>
      <c r="F35" s="101"/>
      <c r="G35" s="100"/>
      <c r="H35" s="101"/>
      <c r="I35" s="100"/>
      <c r="J35" s="100"/>
      <c r="K35" s="103"/>
      <c r="L35" s="103"/>
    </row>
    <row r="36" spans="1:12" ht="13.5" thickBot="1" x14ac:dyDescent="0.25">
      <c r="A36" s="108"/>
      <c r="B36" s="109"/>
      <c r="C36" s="109"/>
      <c r="D36" s="109"/>
      <c r="E36" s="109"/>
      <c r="F36" s="109"/>
      <c r="G36" s="109"/>
      <c r="H36" s="109"/>
      <c r="I36" s="109"/>
      <c r="J36" s="109"/>
      <c r="K36" s="110"/>
      <c r="L36" s="110"/>
    </row>
    <row r="37" spans="1:12" ht="15.75" x14ac:dyDescent="0.25">
      <c r="A37" s="111"/>
      <c r="B37" s="111"/>
      <c r="C37" s="111"/>
      <c r="D37" s="111"/>
      <c r="E37" s="111"/>
      <c r="F37" s="111"/>
      <c r="G37" s="111"/>
      <c r="H37" s="111"/>
      <c r="I37" s="111"/>
      <c r="J37" s="111"/>
      <c r="K37" s="111"/>
      <c r="L37" s="111"/>
    </row>
  </sheetData>
  <sheetProtection algorithmName="SHA-512" hashValue="0hLUOLfIhZV6eMDJpKQ84oo95BZ2xm+8ecPNMRQ8ZPZsH+d6qGHlmP8tZuq+MfYR+1zAJmKChJWl3Zvh4dnvwA==" saltValue="8o3sgYczQATR9QckQkZFgw==" spinCount="100000" sheet="1" objects="1" scenarios="1"/>
  <mergeCells count="1">
    <mergeCell ref="A1:A2"/>
  </mergeCells>
  <hyperlinks>
    <hyperlink ref="B3"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17"/>
  <sheetViews>
    <sheetView topLeftCell="O22" workbookViewId="0">
      <selection activeCell="AA58" sqref="AA58:AB58"/>
    </sheetView>
  </sheetViews>
  <sheetFormatPr defaultColWidth="9.140625" defaultRowHeight="12.75" x14ac:dyDescent="0.2"/>
  <cols>
    <col min="1" max="1" width="15" style="3" customWidth="1"/>
    <col min="2" max="22" width="9.140625" style="3" customWidth="1"/>
    <col min="23" max="24" width="9.28515625" style="3" customWidth="1"/>
    <col min="25" max="53" width="9.140625" style="3" customWidth="1"/>
    <col min="54" max="16384" width="9.140625" style="3"/>
  </cols>
  <sheetData>
    <row r="1" spans="1:68" s="6" customFormat="1" ht="19.5" customHeight="1" thickBot="1" x14ac:dyDescent="0.25">
      <c r="A1" s="5" t="s">
        <v>27</v>
      </c>
      <c r="B1" s="5" t="s">
        <v>0</v>
      </c>
      <c r="C1" s="5" t="s">
        <v>1</v>
      </c>
      <c r="D1" s="198" t="s">
        <v>406</v>
      </c>
      <c r="E1" s="198" t="s">
        <v>407</v>
      </c>
      <c r="F1" s="198" t="s">
        <v>408</v>
      </c>
      <c r="G1" s="5" t="s">
        <v>2</v>
      </c>
      <c r="H1" s="198" t="s">
        <v>409</v>
      </c>
      <c r="I1" s="5" t="s">
        <v>3</v>
      </c>
      <c r="J1" s="5" t="s">
        <v>4</v>
      </c>
      <c r="K1" s="5" t="s">
        <v>5</v>
      </c>
      <c r="L1" s="5" t="s">
        <v>6</v>
      </c>
      <c r="M1" s="198" t="s">
        <v>410</v>
      </c>
      <c r="N1" s="5" t="s">
        <v>7</v>
      </c>
      <c r="O1" s="198" t="s">
        <v>411</v>
      </c>
      <c r="P1" s="198" t="s">
        <v>412</v>
      </c>
      <c r="Q1" s="5" t="s">
        <v>8</v>
      </c>
      <c r="R1" s="5" t="s">
        <v>9</v>
      </c>
      <c r="S1" s="5" t="s">
        <v>127</v>
      </c>
      <c r="T1" s="198" t="s">
        <v>413</v>
      </c>
      <c r="U1" s="198" t="s">
        <v>414</v>
      </c>
      <c r="V1" s="5" t="s">
        <v>128</v>
      </c>
      <c r="W1" s="5" t="s">
        <v>10</v>
      </c>
      <c r="X1" s="198" t="s">
        <v>415</v>
      </c>
      <c r="Y1" s="5" t="s">
        <v>11</v>
      </c>
      <c r="Z1" s="198" t="s">
        <v>416</v>
      </c>
      <c r="AA1" s="5" t="s">
        <v>12</v>
      </c>
      <c r="AB1" s="5" t="s">
        <v>13</v>
      </c>
      <c r="AC1" s="5" t="s">
        <v>14</v>
      </c>
      <c r="AD1" s="198" t="s">
        <v>417</v>
      </c>
      <c r="AE1" s="5" t="s">
        <v>129</v>
      </c>
      <c r="AF1" s="5" t="s">
        <v>130</v>
      </c>
      <c r="AG1" s="5" t="s">
        <v>445</v>
      </c>
      <c r="AH1" s="198" t="s">
        <v>418</v>
      </c>
      <c r="AI1" s="198" t="s">
        <v>419</v>
      </c>
      <c r="AJ1" s="198" t="s">
        <v>420</v>
      </c>
      <c r="AK1" s="5" t="s">
        <v>446</v>
      </c>
      <c r="AL1" s="198" t="s">
        <v>421</v>
      </c>
      <c r="AM1" s="5" t="s">
        <v>16</v>
      </c>
      <c r="AN1" s="5" t="s">
        <v>17</v>
      </c>
      <c r="AO1" s="5" t="s">
        <v>18</v>
      </c>
      <c r="AP1" s="198" t="s">
        <v>422</v>
      </c>
      <c r="AQ1" s="198" t="s">
        <v>423</v>
      </c>
      <c r="AR1" s="198" t="s">
        <v>424</v>
      </c>
      <c r="AS1" s="5" t="s">
        <v>208</v>
      </c>
      <c r="AT1" s="5" t="s">
        <v>132</v>
      </c>
      <c r="AU1" s="198" t="s">
        <v>441</v>
      </c>
      <c r="AV1" s="5" t="s">
        <v>19</v>
      </c>
      <c r="AW1" s="5" t="s">
        <v>20</v>
      </c>
      <c r="AX1" s="198" t="s">
        <v>425</v>
      </c>
      <c r="AY1" s="198" t="s">
        <v>426</v>
      </c>
      <c r="AZ1" s="198" t="s">
        <v>427</v>
      </c>
      <c r="BA1" s="198" t="s">
        <v>442</v>
      </c>
      <c r="BB1" s="198" t="s">
        <v>428</v>
      </c>
      <c r="BC1" s="198" t="s">
        <v>429</v>
      </c>
      <c r="BD1" s="198" t="s">
        <v>430</v>
      </c>
      <c r="BE1" s="198" t="s">
        <v>440</v>
      </c>
      <c r="BF1" s="198" t="s">
        <v>443</v>
      </c>
      <c r="BG1" s="198" t="s">
        <v>438</v>
      </c>
      <c r="BH1" s="198" t="s">
        <v>439</v>
      </c>
      <c r="BI1" s="198" t="s">
        <v>444</v>
      </c>
      <c r="BJ1" s="198" t="s">
        <v>431</v>
      </c>
      <c r="BK1" s="198" t="s">
        <v>437</v>
      </c>
      <c r="BL1" s="198" t="s">
        <v>436</v>
      </c>
      <c r="BM1" s="198" t="s">
        <v>435</v>
      </c>
      <c r="BN1" s="198" t="s">
        <v>434</v>
      </c>
      <c r="BO1" s="198" t="s">
        <v>433</v>
      </c>
      <c r="BP1" s="198" t="s">
        <v>432</v>
      </c>
    </row>
    <row r="2" spans="1:68" x14ac:dyDescent="0.2">
      <c r="A2" s="112">
        <v>0</v>
      </c>
      <c r="B2" s="113">
        <v>12384.81</v>
      </c>
      <c r="C2" s="113">
        <v>12589.17</v>
      </c>
      <c r="D2" s="113">
        <v>12899.24</v>
      </c>
      <c r="E2" s="113">
        <v>13054.32</v>
      </c>
      <c r="F2" s="113">
        <v>13448.97</v>
      </c>
      <c r="G2" s="113">
        <v>13300.93</v>
      </c>
      <c r="H2" s="113">
        <v>13300.93</v>
      </c>
      <c r="I2" s="113">
        <v>13413.69</v>
      </c>
      <c r="J2" s="113">
        <v>13568.72</v>
      </c>
      <c r="K2" s="113">
        <v>13977.45</v>
      </c>
      <c r="L2" s="113">
        <v>14286.15</v>
      </c>
      <c r="M2" s="113">
        <v>14238.24</v>
      </c>
      <c r="N2" s="113">
        <v>14442.55</v>
      </c>
      <c r="O2" s="113">
        <v>14535.98</v>
      </c>
      <c r="P2" s="113">
        <v>14670.41</v>
      </c>
      <c r="Q2" s="113">
        <v>14804.87</v>
      </c>
      <c r="R2" s="113">
        <v>14804.85</v>
      </c>
      <c r="S2" s="113">
        <v>14804.85</v>
      </c>
      <c r="T2" s="113">
        <v>14984.17</v>
      </c>
      <c r="U2" s="113">
        <v>15342.7</v>
      </c>
      <c r="V2" s="113">
        <v>15342.7</v>
      </c>
      <c r="W2" s="113">
        <v>15432.31</v>
      </c>
      <c r="X2" s="113">
        <v>15767.52</v>
      </c>
      <c r="Y2" s="113">
        <v>15790.89</v>
      </c>
      <c r="Z2" s="113">
        <v>16059.81</v>
      </c>
      <c r="AA2" s="113">
        <v>13837.99</v>
      </c>
      <c r="AB2" s="113">
        <v>16239.11</v>
      </c>
      <c r="AC2" s="113">
        <v>16343.64</v>
      </c>
      <c r="AD2" s="113">
        <v>16627.41</v>
      </c>
      <c r="AE2" s="113">
        <v>16627.41</v>
      </c>
      <c r="AF2" s="113">
        <v>17837.72</v>
      </c>
      <c r="AG2" s="113">
        <v>16687.27</v>
      </c>
      <c r="AH2" s="113">
        <v>17359.61</v>
      </c>
      <c r="AI2" s="113">
        <v>17314.77</v>
      </c>
      <c r="AJ2" s="113">
        <v>17942.310000000001</v>
      </c>
      <c r="AK2" s="113">
        <v>18689.11</v>
      </c>
      <c r="AL2" s="113">
        <v>18689.11</v>
      </c>
      <c r="AM2" s="113">
        <v>18704.240000000002</v>
      </c>
      <c r="AN2" s="113">
        <v>18704.240000000002</v>
      </c>
      <c r="AO2" s="113">
        <v>19619.46</v>
      </c>
      <c r="AP2" s="113">
        <v>19421.54</v>
      </c>
      <c r="AQ2" s="113">
        <v>19331.7</v>
      </c>
      <c r="AR2" s="113">
        <v>20564.03</v>
      </c>
      <c r="AS2" s="113">
        <v>21295.34</v>
      </c>
      <c r="AT2" s="113">
        <v>21439.17</v>
      </c>
      <c r="AU2" s="113">
        <v>21615.32</v>
      </c>
      <c r="AV2" s="113">
        <v>22392.42</v>
      </c>
      <c r="AW2" s="113">
        <v>22301</v>
      </c>
      <c r="AX2" s="113">
        <v>21935.45</v>
      </c>
      <c r="AY2" s="113">
        <v>22700.25</v>
      </c>
      <c r="AZ2" s="113">
        <v>22849.61</v>
      </c>
      <c r="BA2" s="113">
        <v>24220.78</v>
      </c>
      <c r="BB2" s="113">
        <v>26277.61</v>
      </c>
      <c r="BC2" s="113">
        <v>26643.32</v>
      </c>
      <c r="BD2" s="113">
        <v>27420.3</v>
      </c>
      <c r="BE2" s="113">
        <v>27420.3</v>
      </c>
      <c r="BF2" s="113">
        <v>29400.99</v>
      </c>
      <c r="BG2" s="113">
        <v>29705.73</v>
      </c>
      <c r="BH2" s="113">
        <v>30619.88</v>
      </c>
      <c r="BI2" s="113">
        <v>32082.55</v>
      </c>
      <c r="BJ2" s="113">
        <v>33682.31</v>
      </c>
      <c r="BK2" s="113">
        <v>33910.870000000003</v>
      </c>
      <c r="BL2" s="113">
        <v>36196.269999999997</v>
      </c>
      <c r="BM2" s="113">
        <v>38024.589999999997</v>
      </c>
      <c r="BN2" s="113">
        <v>22301</v>
      </c>
      <c r="BO2" s="113">
        <v>23032.28</v>
      </c>
      <c r="BP2" s="113">
        <v>34662.03</v>
      </c>
    </row>
    <row r="3" spans="1:68" x14ac:dyDescent="0.2">
      <c r="A3" s="112">
        <v>1</v>
      </c>
      <c r="B3" s="113">
        <v>13422.15</v>
      </c>
      <c r="C3" s="113">
        <v>13661.73</v>
      </c>
      <c r="D3" s="113">
        <v>13971.82</v>
      </c>
      <c r="E3" s="113">
        <v>14091.63</v>
      </c>
      <c r="F3" s="113">
        <v>14486.25</v>
      </c>
      <c r="G3" s="113">
        <v>14373.51</v>
      </c>
      <c r="H3" s="113">
        <v>14373.51</v>
      </c>
      <c r="I3" s="113">
        <v>14486.28</v>
      </c>
      <c r="J3" s="113">
        <v>14641.31</v>
      </c>
      <c r="K3" s="113">
        <v>15050.06</v>
      </c>
      <c r="L3" s="113">
        <v>15451.48</v>
      </c>
      <c r="M3" s="113">
        <v>15310.85</v>
      </c>
      <c r="N3" s="113">
        <v>15515.16</v>
      </c>
      <c r="O3" s="113">
        <v>15701.28</v>
      </c>
      <c r="P3" s="113">
        <v>15835.71</v>
      </c>
      <c r="Q3" s="113">
        <v>15970.17</v>
      </c>
      <c r="R3" s="113">
        <v>15925.35</v>
      </c>
      <c r="S3" s="113">
        <v>15925.35</v>
      </c>
      <c r="T3" s="113">
        <v>16149.49</v>
      </c>
      <c r="U3" s="113">
        <v>16508.02</v>
      </c>
      <c r="V3" s="113">
        <v>16508.02</v>
      </c>
      <c r="W3" s="113">
        <v>16552.84</v>
      </c>
      <c r="X3" s="113">
        <v>16804.830000000002</v>
      </c>
      <c r="Y3" s="113">
        <v>16956.21</v>
      </c>
      <c r="Z3" s="113">
        <v>17180.29</v>
      </c>
      <c r="AA3" s="113">
        <v>15003.31</v>
      </c>
      <c r="AB3" s="113">
        <v>17404.43</v>
      </c>
      <c r="AC3" s="113">
        <v>17464.2</v>
      </c>
      <c r="AD3" s="113">
        <v>17837.72</v>
      </c>
      <c r="AE3" s="113">
        <v>17837.72</v>
      </c>
      <c r="AF3" s="113">
        <v>18375.55</v>
      </c>
      <c r="AG3" s="113">
        <v>17807.8</v>
      </c>
      <c r="AH3" s="113">
        <v>18524.91</v>
      </c>
      <c r="AI3" s="113">
        <v>18435.3</v>
      </c>
      <c r="AJ3" s="113">
        <v>19107.580000000002</v>
      </c>
      <c r="AK3" s="113">
        <v>19909.02</v>
      </c>
      <c r="AL3" s="113">
        <v>19909.02</v>
      </c>
      <c r="AM3" s="113">
        <v>19604.310000000001</v>
      </c>
      <c r="AN3" s="113">
        <v>19878.53</v>
      </c>
      <c r="AO3" s="113">
        <v>20625.34</v>
      </c>
      <c r="AP3" s="113">
        <v>20609.89</v>
      </c>
      <c r="AQ3" s="113">
        <v>20472.759999999998</v>
      </c>
      <c r="AR3" s="113">
        <v>21798.29</v>
      </c>
      <c r="AS3" s="113">
        <v>22072.32</v>
      </c>
      <c r="AT3" s="113">
        <v>22288.06</v>
      </c>
      <c r="AU3" s="113">
        <v>22392.32</v>
      </c>
      <c r="AV3" s="113">
        <v>23489.55</v>
      </c>
      <c r="AW3" s="113">
        <v>23306.85</v>
      </c>
      <c r="AX3" s="113">
        <v>22666.81</v>
      </c>
      <c r="AY3" s="113">
        <v>23775.89</v>
      </c>
      <c r="AZ3" s="113">
        <v>23580.95</v>
      </c>
      <c r="BA3" s="113">
        <v>24860.720000000001</v>
      </c>
      <c r="BB3" s="113">
        <v>26277.61</v>
      </c>
      <c r="BC3" s="113">
        <v>27283.26</v>
      </c>
      <c r="BD3" s="113">
        <v>28060.21</v>
      </c>
      <c r="BE3" s="113">
        <v>28060.21</v>
      </c>
      <c r="BF3" s="113">
        <v>30040.93</v>
      </c>
      <c r="BG3" s="113">
        <v>29705.73</v>
      </c>
      <c r="BH3" s="113">
        <v>31259.82</v>
      </c>
      <c r="BI3" s="113">
        <v>32082.55</v>
      </c>
      <c r="BJ3" s="113">
        <v>34367.96</v>
      </c>
      <c r="BK3" s="113">
        <v>33910.870000000003</v>
      </c>
      <c r="BL3" s="113">
        <v>36196.269999999997</v>
      </c>
      <c r="BM3" s="113">
        <v>38024.589999999997</v>
      </c>
      <c r="BN3" s="113">
        <v>23306.53</v>
      </c>
      <c r="BO3" s="113">
        <v>24037.84</v>
      </c>
      <c r="BP3" s="113">
        <v>34662.03</v>
      </c>
    </row>
    <row r="4" spans="1:68" x14ac:dyDescent="0.2">
      <c r="A4" s="112">
        <v>2</v>
      </c>
      <c r="B4" s="113">
        <v>13492.67</v>
      </c>
      <c r="C4" s="113">
        <v>13792.15</v>
      </c>
      <c r="D4" s="113">
        <v>14105.66</v>
      </c>
      <c r="E4" s="113">
        <v>14162.13</v>
      </c>
      <c r="F4" s="113">
        <v>14563.74</v>
      </c>
      <c r="G4" s="113">
        <v>14507.37</v>
      </c>
      <c r="H4" s="113">
        <v>14507.37</v>
      </c>
      <c r="I4" s="113">
        <v>14627.28</v>
      </c>
      <c r="J4" s="113">
        <v>14782.31</v>
      </c>
      <c r="K4" s="113">
        <v>15191.04</v>
      </c>
      <c r="L4" s="113">
        <v>15581.27</v>
      </c>
      <c r="M4" s="113">
        <v>15451.8</v>
      </c>
      <c r="N4" s="113">
        <v>15656.16</v>
      </c>
      <c r="O4" s="113">
        <v>15701.28</v>
      </c>
      <c r="P4" s="113">
        <v>15835.71</v>
      </c>
      <c r="Q4" s="113">
        <v>15970.17</v>
      </c>
      <c r="R4" s="113">
        <v>15925.35</v>
      </c>
      <c r="S4" s="113">
        <v>15925.35</v>
      </c>
      <c r="T4" s="113">
        <v>16149.49</v>
      </c>
      <c r="U4" s="113">
        <v>16508.02</v>
      </c>
      <c r="V4" s="113">
        <v>16508.02</v>
      </c>
      <c r="W4" s="113">
        <v>16552.84</v>
      </c>
      <c r="X4" s="113">
        <v>16882.32</v>
      </c>
      <c r="Y4" s="113">
        <v>16956.21</v>
      </c>
      <c r="Z4" s="113">
        <v>17180.29</v>
      </c>
      <c r="AA4" s="113">
        <v>15133.11</v>
      </c>
      <c r="AB4" s="113">
        <v>17404.43</v>
      </c>
      <c r="AC4" s="113">
        <v>17464.2</v>
      </c>
      <c r="AD4" s="113">
        <v>17837.72</v>
      </c>
      <c r="AE4" s="113">
        <v>17837.72</v>
      </c>
      <c r="AF4" s="113">
        <v>18375.55</v>
      </c>
      <c r="AG4" s="113">
        <v>17807.8</v>
      </c>
      <c r="AH4" s="113">
        <v>18524.91</v>
      </c>
      <c r="AI4" s="113">
        <v>18435.3</v>
      </c>
      <c r="AJ4" s="113">
        <v>19107.580000000002</v>
      </c>
      <c r="AK4" s="113">
        <v>19909.02</v>
      </c>
      <c r="AL4" s="113">
        <v>19909.02</v>
      </c>
      <c r="AM4" s="113">
        <v>19604.310000000001</v>
      </c>
      <c r="AN4" s="113">
        <v>19878.53</v>
      </c>
      <c r="AO4" s="113">
        <v>20625.34</v>
      </c>
      <c r="AP4" s="113">
        <v>20609.89</v>
      </c>
      <c r="AQ4" s="113">
        <v>20472.759999999998</v>
      </c>
      <c r="AR4" s="113">
        <v>21798.29</v>
      </c>
      <c r="AS4" s="113">
        <v>22072.32</v>
      </c>
      <c r="AT4" s="113">
        <v>22288.06</v>
      </c>
      <c r="AU4" s="113">
        <v>22392.32</v>
      </c>
      <c r="AV4" s="113">
        <v>23489.55</v>
      </c>
      <c r="AW4" s="113">
        <v>23306.85</v>
      </c>
      <c r="AX4" s="113">
        <v>22666.81</v>
      </c>
      <c r="AY4" s="113">
        <v>23775.89</v>
      </c>
      <c r="AZ4" s="113">
        <v>23580.95</v>
      </c>
      <c r="BA4" s="113">
        <v>24860.720000000001</v>
      </c>
      <c r="BB4" s="113">
        <v>27648.9</v>
      </c>
      <c r="BC4" s="113">
        <v>27283.26</v>
      </c>
      <c r="BD4" s="113">
        <v>28060.21</v>
      </c>
      <c r="BE4" s="113">
        <v>28060.21</v>
      </c>
      <c r="BF4" s="113">
        <v>30040.93</v>
      </c>
      <c r="BG4" s="113">
        <v>31077</v>
      </c>
      <c r="BH4" s="113">
        <v>31259.82</v>
      </c>
      <c r="BI4" s="113">
        <v>33453.800000000003</v>
      </c>
      <c r="BJ4" s="113">
        <v>34367.96</v>
      </c>
      <c r="BK4" s="113">
        <v>35282.089999999997</v>
      </c>
      <c r="BL4" s="113">
        <v>37567.54</v>
      </c>
      <c r="BM4" s="113">
        <v>39395.86</v>
      </c>
      <c r="BN4" s="113">
        <v>23306.53</v>
      </c>
      <c r="BO4" s="113">
        <v>24037.84</v>
      </c>
      <c r="BP4" s="113">
        <v>36026.61</v>
      </c>
    </row>
    <row r="5" spans="1:68" x14ac:dyDescent="0.2">
      <c r="A5" s="112">
        <v>3</v>
      </c>
      <c r="B5" s="113">
        <v>13563.17</v>
      </c>
      <c r="C5" s="113">
        <v>13922.57</v>
      </c>
      <c r="D5" s="113">
        <v>14239.57</v>
      </c>
      <c r="E5" s="113">
        <v>14232.63</v>
      </c>
      <c r="F5" s="113">
        <v>14641.29</v>
      </c>
      <c r="G5" s="113">
        <v>14641.26</v>
      </c>
      <c r="H5" s="113">
        <v>14641.26</v>
      </c>
      <c r="I5" s="113">
        <v>14768.26</v>
      </c>
      <c r="J5" s="113">
        <v>14923.29</v>
      </c>
      <c r="K5" s="113">
        <v>15332.02</v>
      </c>
      <c r="L5" s="113">
        <v>15711.05</v>
      </c>
      <c r="M5" s="113">
        <v>15592.78</v>
      </c>
      <c r="N5" s="113">
        <v>15797.11</v>
      </c>
      <c r="O5" s="113">
        <v>15970.22</v>
      </c>
      <c r="P5" s="113">
        <v>16104.68</v>
      </c>
      <c r="Q5" s="113">
        <v>16239.11</v>
      </c>
      <c r="R5" s="113">
        <v>16194.31</v>
      </c>
      <c r="S5" s="113">
        <v>16194.31</v>
      </c>
      <c r="T5" s="113">
        <v>16418.43</v>
      </c>
      <c r="U5" s="113">
        <v>16776.96</v>
      </c>
      <c r="V5" s="113">
        <v>16776.96</v>
      </c>
      <c r="W5" s="113">
        <v>16821.78</v>
      </c>
      <c r="X5" s="113">
        <v>16959.86</v>
      </c>
      <c r="Y5" s="113">
        <v>17225.13</v>
      </c>
      <c r="Z5" s="113">
        <v>17449.27</v>
      </c>
      <c r="AA5" s="113">
        <v>15262.88</v>
      </c>
      <c r="AB5" s="113">
        <v>17673.37</v>
      </c>
      <c r="AC5" s="113">
        <v>17733.11</v>
      </c>
      <c r="AD5" s="113">
        <v>18375.55</v>
      </c>
      <c r="AE5" s="113">
        <v>18375.55</v>
      </c>
      <c r="AF5" s="113">
        <v>18913.38</v>
      </c>
      <c r="AG5" s="113">
        <v>18076.77</v>
      </c>
      <c r="AH5" s="113">
        <v>18793.87</v>
      </c>
      <c r="AI5" s="113">
        <v>18704.240000000002</v>
      </c>
      <c r="AJ5" s="113">
        <v>19376.57</v>
      </c>
      <c r="AK5" s="113">
        <v>20457.490000000002</v>
      </c>
      <c r="AL5" s="113">
        <v>20457.490000000002</v>
      </c>
      <c r="AM5" s="113">
        <v>19969.96</v>
      </c>
      <c r="AN5" s="113">
        <v>20152.830000000002</v>
      </c>
      <c r="AO5" s="113">
        <v>21356.67</v>
      </c>
      <c r="AP5" s="113">
        <v>20884.189999999999</v>
      </c>
      <c r="AQ5" s="113">
        <v>20747.05</v>
      </c>
      <c r="AR5" s="113">
        <v>22346.76</v>
      </c>
      <c r="AS5" s="113">
        <v>22620.799999999999</v>
      </c>
      <c r="AT5" s="113">
        <v>22908.46</v>
      </c>
      <c r="AU5" s="113">
        <v>23123.66</v>
      </c>
      <c r="AV5" s="113">
        <v>24472.3</v>
      </c>
      <c r="AW5" s="113">
        <v>24038.19</v>
      </c>
      <c r="AX5" s="113">
        <v>22941.06</v>
      </c>
      <c r="AY5" s="113">
        <v>24739.35</v>
      </c>
      <c r="AZ5" s="113">
        <v>23855.24</v>
      </c>
      <c r="BA5" s="113">
        <v>25843.47</v>
      </c>
      <c r="BB5" s="113">
        <v>27648.9</v>
      </c>
      <c r="BC5" s="113">
        <v>28265.98</v>
      </c>
      <c r="BD5" s="113">
        <v>29042.959999999999</v>
      </c>
      <c r="BE5" s="113">
        <v>29180.07</v>
      </c>
      <c r="BF5" s="113">
        <v>31023.68</v>
      </c>
      <c r="BG5" s="113">
        <v>31077</v>
      </c>
      <c r="BH5" s="113">
        <v>32379.65</v>
      </c>
      <c r="BI5" s="113">
        <v>33453.800000000003</v>
      </c>
      <c r="BJ5" s="113">
        <v>35739.21</v>
      </c>
      <c r="BK5" s="113">
        <v>35282.089999999997</v>
      </c>
      <c r="BL5" s="113">
        <v>37567.54</v>
      </c>
      <c r="BM5" s="113">
        <v>39395.86</v>
      </c>
      <c r="BN5" s="113">
        <v>24037.86</v>
      </c>
      <c r="BO5" s="113">
        <v>24769.17</v>
      </c>
      <c r="BP5" s="113">
        <v>36026.61</v>
      </c>
    </row>
    <row r="6" spans="1:68" x14ac:dyDescent="0.2">
      <c r="A6" s="112">
        <v>4</v>
      </c>
      <c r="B6" s="113">
        <v>13633.67</v>
      </c>
      <c r="C6" s="113">
        <v>14052.96</v>
      </c>
      <c r="D6" s="113">
        <v>14373.44</v>
      </c>
      <c r="E6" s="113">
        <v>14303.13</v>
      </c>
      <c r="F6" s="113">
        <v>14718.78</v>
      </c>
      <c r="G6" s="113">
        <v>14775.12</v>
      </c>
      <c r="H6" s="113">
        <v>14775.12</v>
      </c>
      <c r="I6" s="113">
        <v>14909.23</v>
      </c>
      <c r="J6" s="113">
        <v>15064.24</v>
      </c>
      <c r="K6" s="113">
        <v>15473.02</v>
      </c>
      <c r="L6" s="113">
        <v>15840.84</v>
      </c>
      <c r="M6" s="113">
        <v>15733.78</v>
      </c>
      <c r="N6" s="113">
        <v>15938.09</v>
      </c>
      <c r="O6" s="113">
        <v>15970.22</v>
      </c>
      <c r="P6" s="113">
        <v>16104.68</v>
      </c>
      <c r="Q6" s="113">
        <v>16239.11</v>
      </c>
      <c r="R6" s="113">
        <v>16194.31</v>
      </c>
      <c r="S6" s="113">
        <v>16194.31</v>
      </c>
      <c r="T6" s="113">
        <v>16418.43</v>
      </c>
      <c r="U6" s="113">
        <v>16776.96</v>
      </c>
      <c r="V6" s="113">
        <v>16776.96</v>
      </c>
      <c r="W6" s="113">
        <v>16821.78</v>
      </c>
      <c r="X6" s="113">
        <v>17037.349999999999</v>
      </c>
      <c r="Y6" s="113">
        <v>17225.13</v>
      </c>
      <c r="Z6" s="113">
        <v>17449.27</v>
      </c>
      <c r="AA6" s="113">
        <v>15392.65</v>
      </c>
      <c r="AB6" s="113">
        <v>17673.37</v>
      </c>
      <c r="AC6" s="113">
        <v>17733.11</v>
      </c>
      <c r="AD6" s="113">
        <v>18375.55</v>
      </c>
      <c r="AE6" s="113">
        <v>18375.55</v>
      </c>
      <c r="AF6" s="113">
        <v>18913.38</v>
      </c>
      <c r="AG6" s="113">
        <v>18076.77</v>
      </c>
      <c r="AH6" s="113">
        <v>18793.87</v>
      </c>
      <c r="AI6" s="113">
        <v>18704.240000000002</v>
      </c>
      <c r="AJ6" s="113">
        <v>19376.57</v>
      </c>
      <c r="AK6" s="113">
        <v>20457.490000000002</v>
      </c>
      <c r="AL6" s="113">
        <v>20457.490000000002</v>
      </c>
      <c r="AM6" s="113">
        <v>19969.96</v>
      </c>
      <c r="AN6" s="113">
        <v>20152.830000000002</v>
      </c>
      <c r="AO6" s="113">
        <v>21356.67</v>
      </c>
      <c r="AP6" s="113">
        <v>20884.189999999999</v>
      </c>
      <c r="AQ6" s="113">
        <v>20747.05</v>
      </c>
      <c r="AR6" s="113">
        <v>22346.76</v>
      </c>
      <c r="AS6" s="113">
        <v>22620.799999999999</v>
      </c>
      <c r="AT6" s="113">
        <v>22908.46</v>
      </c>
      <c r="AU6" s="113">
        <v>23123.66</v>
      </c>
      <c r="AV6" s="113">
        <v>24472.3</v>
      </c>
      <c r="AW6" s="113">
        <v>24038.19</v>
      </c>
      <c r="AX6" s="113">
        <v>22941.06</v>
      </c>
      <c r="AY6" s="113">
        <v>24739.35</v>
      </c>
      <c r="AZ6" s="113">
        <v>23855.24</v>
      </c>
      <c r="BA6" s="113">
        <v>25843.47</v>
      </c>
      <c r="BB6" s="113">
        <v>29020.15</v>
      </c>
      <c r="BC6" s="113">
        <v>28265.98</v>
      </c>
      <c r="BD6" s="113">
        <v>29042.959999999999</v>
      </c>
      <c r="BE6" s="113">
        <v>29180.07</v>
      </c>
      <c r="BF6" s="113">
        <v>31023.68</v>
      </c>
      <c r="BG6" s="113">
        <v>32448.27</v>
      </c>
      <c r="BH6" s="113">
        <v>32379.65</v>
      </c>
      <c r="BI6" s="113">
        <v>34825.1</v>
      </c>
      <c r="BJ6" s="113">
        <v>35739.21</v>
      </c>
      <c r="BK6" s="113">
        <v>36653.39</v>
      </c>
      <c r="BL6" s="113">
        <v>38938.82</v>
      </c>
      <c r="BM6" s="113">
        <v>40767.11</v>
      </c>
      <c r="BN6" s="113">
        <v>24037.86</v>
      </c>
      <c r="BO6" s="113">
        <v>24769.17</v>
      </c>
      <c r="BP6" s="113">
        <v>37391.17</v>
      </c>
    </row>
    <row r="7" spans="1:68" x14ac:dyDescent="0.2">
      <c r="A7" s="112">
        <v>5</v>
      </c>
      <c r="B7" s="113">
        <v>13704.17</v>
      </c>
      <c r="C7" s="113">
        <v>14183.38</v>
      </c>
      <c r="D7" s="113">
        <v>14507.3</v>
      </c>
      <c r="E7" s="113">
        <v>14373.64</v>
      </c>
      <c r="F7" s="113">
        <v>14796.32</v>
      </c>
      <c r="G7" s="113">
        <v>14908.99</v>
      </c>
      <c r="H7" s="113">
        <v>14908.99</v>
      </c>
      <c r="I7" s="113">
        <v>15050.21</v>
      </c>
      <c r="J7" s="113">
        <v>15205.24</v>
      </c>
      <c r="K7" s="113">
        <v>15614</v>
      </c>
      <c r="L7" s="113">
        <v>15970.64</v>
      </c>
      <c r="M7" s="113">
        <v>15874.75</v>
      </c>
      <c r="N7" s="113">
        <v>16079.09</v>
      </c>
      <c r="O7" s="113">
        <v>16328.77</v>
      </c>
      <c r="P7" s="113">
        <v>16463.23</v>
      </c>
      <c r="Q7" s="113">
        <v>16597.689999999999</v>
      </c>
      <c r="R7" s="113">
        <v>16463.28</v>
      </c>
      <c r="S7" s="113">
        <v>16463.28</v>
      </c>
      <c r="T7" s="113">
        <v>16776.96</v>
      </c>
      <c r="U7" s="113">
        <v>17135.52</v>
      </c>
      <c r="V7" s="113">
        <v>17135.52</v>
      </c>
      <c r="W7" s="113">
        <v>17090.77</v>
      </c>
      <c r="X7" s="113">
        <v>17114.84</v>
      </c>
      <c r="Y7" s="113">
        <v>17583.73</v>
      </c>
      <c r="Z7" s="113">
        <v>17718.189999999999</v>
      </c>
      <c r="AA7" s="113">
        <v>15522.45</v>
      </c>
      <c r="AB7" s="113">
        <v>18031.95</v>
      </c>
      <c r="AC7" s="113">
        <v>18002.099999999999</v>
      </c>
      <c r="AD7" s="113">
        <v>18913.38</v>
      </c>
      <c r="AE7" s="113">
        <v>18913.38</v>
      </c>
      <c r="AF7" s="113">
        <v>21554.49</v>
      </c>
      <c r="AG7" s="113">
        <v>18345.71</v>
      </c>
      <c r="AH7" s="113">
        <v>19152.400000000001</v>
      </c>
      <c r="AI7" s="113">
        <v>18973.18</v>
      </c>
      <c r="AJ7" s="113">
        <v>19741.400000000001</v>
      </c>
      <c r="AK7" s="113">
        <v>21005.95</v>
      </c>
      <c r="AL7" s="113">
        <v>21005.95</v>
      </c>
      <c r="AM7" s="113">
        <v>20701.29</v>
      </c>
      <c r="AN7" s="113">
        <v>20518.47</v>
      </c>
      <c r="AO7" s="113">
        <v>22088.06</v>
      </c>
      <c r="AP7" s="113">
        <v>21249.8</v>
      </c>
      <c r="AQ7" s="113">
        <v>21021.35</v>
      </c>
      <c r="AR7" s="113">
        <v>22895.25</v>
      </c>
      <c r="AS7" s="113">
        <v>23169.27</v>
      </c>
      <c r="AT7" s="113">
        <v>23528.84</v>
      </c>
      <c r="AU7" s="113">
        <v>23855.02</v>
      </c>
      <c r="AV7" s="113">
        <v>25455.02</v>
      </c>
      <c r="AW7" s="113">
        <v>24769.55</v>
      </c>
      <c r="AX7" s="113">
        <v>23306.7</v>
      </c>
      <c r="AY7" s="113">
        <v>26216.87</v>
      </c>
      <c r="AZ7" s="113">
        <v>24220.86</v>
      </c>
      <c r="BA7" s="113">
        <v>26826.19</v>
      </c>
      <c r="BB7" s="113">
        <v>29020.15</v>
      </c>
      <c r="BC7" s="113">
        <v>29248.73</v>
      </c>
      <c r="BD7" s="113">
        <v>30025.71</v>
      </c>
      <c r="BE7" s="113">
        <v>30299.9</v>
      </c>
      <c r="BF7" s="113">
        <v>32006.400000000001</v>
      </c>
      <c r="BG7" s="113">
        <v>32448.27</v>
      </c>
      <c r="BH7" s="113">
        <v>33499.49</v>
      </c>
      <c r="BI7" s="113">
        <v>34825.1</v>
      </c>
      <c r="BJ7" s="113">
        <v>37110.5</v>
      </c>
      <c r="BK7" s="113">
        <v>36653.39</v>
      </c>
      <c r="BL7" s="113">
        <v>38938.82</v>
      </c>
      <c r="BM7" s="113">
        <v>40767.11</v>
      </c>
      <c r="BN7" s="113">
        <v>24769.200000000001</v>
      </c>
      <c r="BO7" s="113">
        <v>25500.560000000001</v>
      </c>
      <c r="BP7" s="113">
        <v>37391.17</v>
      </c>
    </row>
    <row r="8" spans="1:68" x14ac:dyDescent="0.2">
      <c r="A8" s="112">
        <v>6</v>
      </c>
      <c r="B8" s="113">
        <v>13774.65</v>
      </c>
      <c r="C8" s="113">
        <v>14313.82</v>
      </c>
      <c r="D8" s="113">
        <v>14641.19</v>
      </c>
      <c r="E8" s="113">
        <v>14444.16</v>
      </c>
      <c r="F8" s="113">
        <v>14873.81</v>
      </c>
      <c r="G8" s="113">
        <v>15042.9</v>
      </c>
      <c r="H8" s="113">
        <v>15042.9</v>
      </c>
      <c r="I8" s="113">
        <v>15191.19</v>
      </c>
      <c r="J8" s="113">
        <v>15346.22</v>
      </c>
      <c r="K8" s="113">
        <v>15754.97</v>
      </c>
      <c r="L8" s="113">
        <v>16284.35</v>
      </c>
      <c r="M8" s="113">
        <v>16015.73</v>
      </c>
      <c r="N8" s="113">
        <v>16220.07</v>
      </c>
      <c r="O8" s="113">
        <v>16328.77</v>
      </c>
      <c r="P8" s="113">
        <v>16463.23</v>
      </c>
      <c r="Q8" s="113">
        <v>16597.689999999999</v>
      </c>
      <c r="R8" s="113">
        <v>16463.28</v>
      </c>
      <c r="S8" s="113">
        <v>16463.28</v>
      </c>
      <c r="T8" s="113">
        <v>16776.96</v>
      </c>
      <c r="U8" s="113">
        <v>17135.52</v>
      </c>
      <c r="V8" s="113">
        <v>17135.52</v>
      </c>
      <c r="W8" s="113">
        <v>17090.77</v>
      </c>
      <c r="X8" s="113">
        <v>17192.38</v>
      </c>
      <c r="Y8" s="113">
        <v>17583.73</v>
      </c>
      <c r="Z8" s="113">
        <v>17718.189999999999</v>
      </c>
      <c r="AA8" s="113">
        <v>15836.18</v>
      </c>
      <c r="AB8" s="113">
        <v>18031.95</v>
      </c>
      <c r="AC8" s="113">
        <v>18002.099999999999</v>
      </c>
      <c r="AD8" s="113">
        <v>18913.38</v>
      </c>
      <c r="AE8" s="113">
        <v>18913.38</v>
      </c>
      <c r="AF8" s="113">
        <v>21554.49</v>
      </c>
      <c r="AG8" s="113">
        <v>18345.71</v>
      </c>
      <c r="AH8" s="113">
        <v>19152.400000000001</v>
      </c>
      <c r="AI8" s="113">
        <v>18973.18</v>
      </c>
      <c r="AJ8" s="113">
        <v>19741.400000000001</v>
      </c>
      <c r="AK8" s="113">
        <v>21005.95</v>
      </c>
      <c r="AL8" s="113">
        <v>21005.95</v>
      </c>
      <c r="AM8" s="113">
        <v>20701.29</v>
      </c>
      <c r="AN8" s="113">
        <v>20518.47</v>
      </c>
      <c r="AO8" s="113">
        <v>22088.06</v>
      </c>
      <c r="AP8" s="113">
        <v>21249.8</v>
      </c>
      <c r="AQ8" s="113">
        <v>21021.35</v>
      </c>
      <c r="AR8" s="113">
        <v>22895.25</v>
      </c>
      <c r="AS8" s="113">
        <v>23169.27</v>
      </c>
      <c r="AT8" s="113">
        <v>23528.84</v>
      </c>
      <c r="AU8" s="113">
        <v>23855.02</v>
      </c>
      <c r="AV8" s="113">
        <v>25455.02</v>
      </c>
      <c r="AW8" s="113">
        <v>24769.55</v>
      </c>
      <c r="AX8" s="113">
        <v>23306.7</v>
      </c>
      <c r="AY8" s="113">
        <v>26216.87</v>
      </c>
      <c r="AZ8" s="113">
        <v>24220.86</v>
      </c>
      <c r="BA8" s="113">
        <v>26826.19</v>
      </c>
      <c r="BB8" s="113">
        <v>30391.42</v>
      </c>
      <c r="BC8" s="113">
        <v>29248.73</v>
      </c>
      <c r="BD8" s="113">
        <v>30025.71</v>
      </c>
      <c r="BE8" s="113">
        <v>30299.9</v>
      </c>
      <c r="BF8" s="113">
        <v>32006.400000000001</v>
      </c>
      <c r="BG8" s="113">
        <v>33819.519999999997</v>
      </c>
      <c r="BH8" s="113">
        <v>33499.49</v>
      </c>
      <c r="BI8" s="113">
        <v>36196.370000000003</v>
      </c>
      <c r="BJ8" s="113">
        <v>37110.5</v>
      </c>
      <c r="BK8" s="113">
        <v>38024.639999999999</v>
      </c>
      <c r="BL8" s="113">
        <v>40310.07</v>
      </c>
      <c r="BM8" s="113">
        <v>42138.400000000001</v>
      </c>
      <c r="BN8" s="113">
        <v>24769.200000000001</v>
      </c>
      <c r="BO8" s="113">
        <v>25500.560000000001</v>
      </c>
      <c r="BP8" s="113">
        <v>38755.72</v>
      </c>
    </row>
    <row r="9" spans="1:68" x14ac:dyDescent="0.2">
      <c r="A9" s="112">
        <v>7</v>
      </c>
      <c r="B9" s="113">
        <v>13845.15</v>
      </c>
      <c r="C9" s="113">
        <v>14444.21</v>
      </c>
      <c r="D9" s="113">
        <v>14775.05</v>
      </c>
      <c r="E9" s="113">
        <v>14514.66</v>
      </c>
      <c r="F9" s="113">
        <v>14951.3</v>
      </c>
      <c r="G9" s="113">
        <v>15176.74</v>
      </c>
      <c r="H9" s="113">
        <v>15896</v>
      </c>
      <c r="I9" s="113">
        <v>15332.16</v>
      </c>
      <c r="J9" s="113">
        <v>15487.2</v>
      </c>
      <c r="K9" s="113">
        <v>15895.92</v>
      </c>
      <c r="L9" s="113">
        <v>16598.080000000002</v>
      </c>
      <c r="M9" s="113">
        <v>16156.73</v>
      </c>
      <c r="N9" s="113">
        <v>16361.05</v>
      </c>
      <c r="O9" s="113">
        <v>17045.93</v>
      </c>
      <c r="P9" s="113">
        <v>17180.310000000001</v>
      </c>
      <c r="Q9" s="113">
        <v>17314.79</v>
      </c>
      <c r="R9" s="113">
        <v>16732.189999999999</v>
      </c>
      <c r="S9" s="113">
        <v>18614.669999999998</v>
      </c>
      <c r="T9" s="113">
        <v>17494.12</v>
      </c>
      <c r="U9" s="113">
        <v>17852.650000000001</v>
      </c>
      <c r="V9" s="113">
        <v>19451.96</v>
      </c>
      <c r="W9" s="113">
        <v>17359.689999999999</v>
      </c>
      <c r="X9" s="113">
        <v>17269.87</v>
      </c>
      <c r="Y9" s="113">
        <v>18300.810000000001</v>
      </c>
      <c r="Z9" s="113">
        <v>17987.18</v>
      </c>
      <c r="AA9" s="113">
        <v>16149.89</v>
      </c>
      <c r="AB9" s="113">
        <v>18749.05</v>
      </c>
      <c r="AC9" s="113">
        <v>18271.02</v>
      </c>
      <c r="AD9" s="113">
        <v>19451.91</v>
      </c>
      <c r="AE9" s="113">
        <v>21554.49</v>
      </c>
      <c r="AF9" s="113">
        <v>22102.98</v>
      </c>
      <c r="AG9" s="113">
        <v>18614.650000000001</v>
      </c>
      <c r="AH9" s="113">
        <v>19878.560000000001</v>
      </c>
      <c r="AI9" s="113">
        <v>19242.14</v>
      </c>
      <c r="AJ9" s="113">
        <v>20472.759999999998</v>
      </c>
      <c r="AK9" s="113">
        <v>21554.44</v>
      </c>
      <c r="AL9" s="113">
        <v>23443.71</v>
      </c>
      <c r="AM9" s="113">
        <v>21432.63</v>
      </c>
      <c r="AN9" s="113">
        <v>21249.78</v>
      </c>
      <c r="AO9" s="113">
        <v>22819.39</v>
      </c>
      <c r="AP9" s="113">
        <v>21981.14</v>
      </c>
      <c r="AQ9" s="113">
        <v>21295.62</v>
      </c>
      <c r="AR9" s="113">
        <v>23443.71</v>
      </c>
      <c r="AS9" s="113">
        <v>23717.78</v>
      </c>
      <c r="AT9" s="113">
        <v>24149.24</v>
      </c>
      <c r="AU9" s="113">
        <v>24586.33</v>
      </c>
      <c r="AV9" s="113">
        <v>26437.77</v>
      </c>
      <c r="AW9" s="113">
        <v>25500.91</v>
      </c>
      <c r="AX9" s="113">
        <v>24038.04</v>
      </c>
      <c r="AY9" s="113">
        <v>27199.599999999999</v>
      </c>
      <c r="AZ9" s="113">
        <v>24952.240000000002</v>
      </c>
      <c r="BA9" s="113">
        <v>27808.94</v>
      </c>
      <c r="BB9" s="113">
        <v>30391.42</v>
      </c>
      <c r="BC9" s="113">
        <v>30231.46</v>
      </c>
      <c r="BD9" s="113">
        <v>31008.43</v>
      </c>
      <c r="BE9" s="113">
        <v>31419.759999999998</v>
      </c>
      <c r="BF9" s="113">
        <v>32989.120000000003</v>
      </c>
      <c r="BG9" s="113">
        <v>33819.519999999997</v>
      </c>
      <c r="BH9" s="113">
        <v>34619.370000000003</v>
      </c>
      <c r="BI9" s="113">
        <v>36196.370000000003</v>
      </c>
      <c r="BJ9" s="113">
        <v>38481.730000000003</v>
      </c>
      <c r="BK9" s="113">
        <v>38024.639999999999</v>
      </c>
      <c r="BL9" s="113">
        <v>40310.07</v>
      </c>
      <c r="BM9" s="113">
        <v>42138.400000000001</v>
      </c>
      <c r="BN9" s="113">
        <v>25500.58</v>
      </c>
      <c r="BO9" s="113">
        <v>26231.89</v>
      </c>
      <c r="BP9" s="113">
        <v>38755.72</v>
      </c>
    </row>
    <row r="10" spans="1:68" x14ac:dyDescent="0.2">
      <c r="A10" s="112">
        <v>8</v>
      </c>
      <c r="B10" s="113">
        <v>13915.65</v>
      </c>
      <c r="C10" s="113">
        <v>14574.63</v>
      </c>
      <c r="D10" s="113">
        <v>14908.91</v>
      </c>
      <c r="E10" s="113">
        <v>14585.16</v>
      </c>
      <c r="F10" s="113">
        <v>15028.84</v>
      </c>
      <c r="G10" s="113">
        <v>15310.62</v>
      </c>
      <c r="H10" s="113">
        <v>16036.98</v>
      </c>
      <c r="I10" s="113">
        <v>15473.17</v>
      </c>
      <c r="J10" s="113">
        <v>15628.17</v>
      </c>
      <c r="K10" s="113">
        <v>16036.93</v>
      </c>
      <c r="L10" s="113">
        <v>16911.77</v>
      </c>
      <c r="M10" s="113">
        <v>16297.71</v>
      </c>
      <c r="N10" s="113">
        <v>16502.05</v>
      </c>
      <c r="O10" s="113">
        <v>17045.93</v>
      </c>
      <c r="P10" s="113">
        <v>17180.310000000001</v>
      </c>
      <c r="Q10" s="113">
        <v>17314.79</v>
      </c>
      <c r="R10" s="113">
        <v>16732.189999999999</v>
      </c>
      <c r="S10" s="113">
        <v>18614.669999999998</v>
      </c>
      <c r="T10" s="113">
        <v>17494.12</v>
      </c>
      <c r="U10" s="113">
        <v>17852.650000000001</v>
      </c>
      <c r="V10" s="113">
        <v>19451.96</v>
      </c>
      <c r="W10" s="113">
        <v>17359.689999999999</v>
      </c>
      <c r="X10" s="113">
        <v>17347.419999999998</v>
      </c>
      <c r="Y10" s="113">
        <v>18300.810000000001</v>
      </c>
      <c r="Z10" s="113">
        <v>17987.18</v>
      </c>
      <c r="AA10" s="113">
        <v>16463.599999999999</v>
      </c>
      <c r="AB10" s="113">
        <v>18749.05</v>
      </c>
      <c r="AC10" s="113">
        <v>18271.02</v>
      </c>
      <c r="AD10" s="113">
        <v>19451.91</v>
      </c>
      <c r="AE10" s="113">
        <v>21554.49</v>
      </c>
      <c r="AF10" s="113">
        <v>22468.6</v>
      </c>
      <c r="AG10" s="113">
        <v>18614.650000000001</v>
      </c>
      <c r="AH10" s="113">
        <v>19878.560000000001</v>
      </c>
      <c r="AI10" s="113">
        <v>19242.14</v>
      </c>
      <c r="AJ10" s="113">
        <v>20472.759999999998</v>
      </c>
      <c r="AK10" s="113">
        <v>21554.44</v>
      </c>
      <c r="AL10" s="113">
        <v>23443.71</v>
      </c>
      <c r="AM10" s="113">
        <v>21432.63</v>
      </c>
      <c r="AN10" s="113">
        <v>21249.78</v>
      </c>
      <c r="AO10" s="113">
        <v>22819.39</v>
      </c>
      <c r="AP10" s="113">
        <v>21981.14</v>
      </c>
      <c r="AQ10" s="113">
        <v>21295.62</v>
      </c>
      <c r="AR10" s="113">
        <v>23443.71</v>
      </c>
      <c r="AS10" s="113">
        <v>23717.78</v>
      </c>
      <c r="AT10" s="113">
        <v>24149.24</v>
      </c>
      <c r="AU10" s="113">
        <v>24586.33</v>
      </c>
      <c r="AV10" s="113">
        <v>26437.77</v>
      </c>
      <c r="AW10" s="113">
        <v>25500.91</v>
      </c>
      <c r="AX10" s="113">
        <v>24038.04</v>
      </c>
      <c r="AY10" s="113">
        <v>27199.599999999999</v>
      </c>
      <c r="AZ10" s="113">
        <v>24952.240000000002</v>
      </c>
      <c r="BA10" s="113">
        <v>27808.94</v>
      </c>
      <c r="BB10" s="113">
        <v>31762.7</v>
      </c>
      <c r="BC10" s="113">
        <v>30231.46</v>
      </c>
      <c r="BD10" s="113">
        <v>31008.43</v>
      </c>
      <c r="BE10" s="113">
        <v>31419.759999999998</v>
      </c>
      <c r="BF10" s="113">
        <v>32989.120000000003</v>
      </c>
      <c r="BG10" s="113">
        <v>35190.79</v>
      </c>
      <c r="BH10" s="113">
        <v>34619.370000000003</v>
      </c>
      <c r="BI10" s="113">
        <v>37567.620000000003</v>
      </c>
      <c r="BJ10" s="113">
        <v>38481.730000000003</v>
      </c>
      <c r="BK10" s="113">
        <v>39395.910000000003</v>
      </c>
      <c r="BL10" s="113">
        <v>41681.339999999997</v>
      </c>
      <c r="BM10" s="113">
        <v>43509.63</v>
      </c>
      <c r="BN10" s="113">
        <v>25500.58</v>
      </c>
      <c r="BO10" s="113">
        <v>26231.89</v>
      </c>
      <c r="BP10" s="113">
        <v>40120.33</v>
      </c>
    </row>
    <row r="11" spans="1:68" x14ac:dyDescent="0.2">
      <c r="A11" s="112">
        <v>9</v>
      </c>
      <c r="B11" s="113">
        <v>13986.18</v>
      </c>
      <c r="C11" s="113">
        <v>14705.02</v>
      </c>
      <c r="D11" s="113">
        <v>15042.82</v>
      </c>
      <c r="E11" s="113">
        <v>14655.66</v>
      </c>
      <c r="F11" s="113">
        <v>15106.33</v>
      </c>
      <c r="G11" s="113">
        <v>15444.49</v>
      </c>
      <c r="H11" s="113">
        <v>16177.95</v>
      </c>
      <c r="I11" s="113">
        <v>15614.14</v>
      </c>
      <c r="J11" s="113">
        <v>15769.18</v>
      </c>
      <c r="K11" s="113">
        <v>16177.9</v>
      </c>
      <c r="L11" s="113">
        <v>17225.48</v>
      </c>
      <c r="M11" s="113">
        <v>16438.66</v>
      </c>
      <c r="N11" s="113">
        <v>16643.03</v>
      </c>
      <c r="O11" s="113">
        <v>17763.009999999998</v>
      </c>
      <c r="P11" s="113">
        <v>17897.47</v>
      </c>
      <c r="Q11" s="113">
        <v>18031.95</v>
      </c>
      <c r="R11" s="113">
        <v>17001.18</v>
      </c>
      <c r="S11" s="113">
        <v>18883.66</v>
      </c>
      <c r="T11" s="113">
        <v>18211.23</v>
      </c>
      <c r="U11" s="113">
        <v>18569.75</v>
      </c>
      <c r="V11" s="113">
        <v>20000.45</v>
      </c>
      <c r="W11" s="113">
        <v>17628.63</v>
      </c>
      <c r="X11" s="113">
        <v>17424.91</v>
      </c>
      <c r="Y11" s="113">
        <v>19017.95</v>
      </c>
      <c r="Z11" s="113">
        <v>18256.12</v>
      </c>
      <c r="AA11" s="113">
        <v>16777.29</v>
      </c>
      <c r="AB11" s="113">
        <v>19467.18</v>
      </c>
      <c r="AC11" s="113">
        <v>18539.98</v>
      </c>
      <c r="AD11" s="113">
        <v>20000.400000000001</v>
      </c>
      <c r="AE11" s="113">
        <v>22102.98</v>
      </c>
      <c r="AF11" s="113">
        <v>23017.09</v>
      </c>
      <c r="AG11" s="113">
        <v>18883.64</v>
      </c>
      <c r="AH11" s="113">
        <v>20609.89</v>
      </c>
      <c r="AI11" s="113">
        <v>19512.990000000002</v>
      </c>
      <c r="AJ11" s="113">
        <v>21204.12</v>
      </c>
      <c r="AK11" s="113">
        <v>22102.93</v>
      </c>
      <c r="AL11" s="113">
        <v>23992.18</v>
      </c>
      <c r="AM11" s="113">
        <v>22072.560000000001</v>
      </c>
      <c r="AN11" s="113">
        <v>21981.119999999999</v>
      </c>
      <c r="AO11" s="113">
        <v>23550.7</v>
      </c>
      <c r="AP11" s="113">
        <v>22712.5</v>
      </c>
      <c r="AQ11" s="113">
        <v>21569.93</v>
      </c>
      <c r="AR11" s="113">
        <v>23992.18</v>
      </c>
      <c r="AS11" s="113">
        <v>24266.25</v>
      </c>
      <c r="AT11" s="113">
        <v>24769.62</v>
      </c>
      <c r="AU11" s="113">
        <v>25317.69</v>
      </c>
      <c r="AV11" s="113">
        <v>27420.49</v>
      </c>
      <c r="AW11" s="113">
        <v>26232.240000000002</v>
      </c>
      <c r="AX11" s="113">
        <v>24769.4</v>
      </c>
      <c r="AY11" s="113">
        <v>28182.37</v>
      </c>
      <c r="AZ11" s="113">
        <v>25683.55</v>
      </c>
      <c r="BA11" s="113">
        <v>28791.67</v>
      </c>
      <c r="BB11" s="113">
        <v>31762.7</v>
      </c>
      <c r="BC11" s="113">
        <v>31214.21</v>
      </c>
      <c r="BD11" s="113">
        <v>31991.18</v>
      </c>
      <c r="BE11" s="113">
        <v>32539.59</v>
      </c>
      <c r="BF11" s="113">
        <v>33971.85</v>
      </c>
      <c r="BG11" s="113">
        <v>35190.79</v>
      </c>
      <c r="BH11" s="113">
        <v>35739.18</v>
      </c>
      <c r="BI11" s="113">
        <v>37567.620000000003</v>
      </c>
      <c r="BJ11" s="113">
        <v>39853.019999999997</v>
      </c>
      <c r="BK11" s="113">
        <v>39395.910000000003</v>
      </c>
      <c r="BL11" s="113">
        <v>41681.339999999997</v>
      </c>
      <c r="BM11" s="113">
        <v>43509.63</v>
      </c>
      <c r="BN11" s="113">
        <v>26231.919999999998</v>
      </c>
      <c r="BO11" s="113">
        <v>26963.23</v>
      </c>
      <c r="BP11" s="113">
        <v>40120.33</v>
      </c>
    </row>
    <row r="12" spans="1:68" x14ac:dyDescent="0.2">
      <c r="A12" s="112">
        <v>10</v>
      </c>
      <c r="B12" s="113">
        <v>14420.29</v>
      </c>
      <c r="C12" s="113">
        <v>15202.1</v>
      </c>
      <c r="D12" s="113">
        <v>15589.92</v>
      </c>
      <c r="E12" s="113">
        <v>15092.6</v>
      </c>
      <c r="F12" s="113">
        <v>15569.2</v>
      </c>
      <c r="G12" s="113">
        <v>15993.32</v>
      </c>
      <c r="H12" s="113">
        <v>16725.650000000001</v>
      </c>
      <c r="I12" s="113">
        <v>16165.34</v>
      </c>
      <c r="J12" s="113">
        <v>16322.25</v>
      </c>
      <c r="K12" s="113">
        <v>16725.599999999999</v>
      </c>
      <c r="L12" s="113">
        <v>17897.79</v>
      </c>
      <c r="M12" s="113">
        <v>16994.54</v>
      </c>
      <c r="N12" s="113">
        <v>17196.23</v>
      </c>
      <c r="O12" s="113">
        <v>18121.560000000001</v>
      </c>
      <c r="P12" s="113">
        <v>18256.02</v>
      </c>
      <c r="Q12" s="113">
        <v>18390.48</v>
      </c>
      <c r="R12" s="113">
        <v>17359.71</v>
      </c>
      <c r="S12" s="113">
        <v>19242.189999999999</v>
      </c>
      <c r="T12" s="113">
        <v>18569.75</v>
      </c>
      <c r="U12" s="113">
        <v>18928.330000000002</v>
      </c>
      <c r="V12" s="113">
        <v>20366.060000000001</v>
      </c>
      <c r="W12" s="113">
        <v>17987.2</v>
      </c>
      <c r="X12" s="113">
        <v>17884.919999999998</v>
      </c>
      <c r="Y12" s="113">
        <v>19376.52</v>
      </c>
      <c r="Z12" s="113">
        <v>18614.650000000001</v>
      </c>
      <c r="AA12" s="113">
        <v>17449.62</v>
      </c>
      <c r="AB12" s="113">
        <v>19832.8</v>
      </c>
      <c r="AC12" s="113">
        <v>18898.53</v>
      </c>
      <c r="AD12" s="113">
        <v>20366.009999999998</v>
      </c>
      <c r="AE12" s="113">
        <v>22468.6</v>
      </c>
      <c r="AF12" s="113">
        <v>23017.09</v>
      </c>
      <c r="AG12" s="113">
        <v>19242.16</v>
      </c>
      <c r="AH12" s="113">
        <v>20975.54</v>
      </c>
      <c r="AI12" s="113">
        <v>19878.63</v>
      </c>
      <c r="AJ12" s="113">
        <v>21569.759999999998</v>
      </c>
      <c r="AK12" s="113">
        <v>22468.55</v>
      </c>
      <c r="AL12" s="113">
        <v>24357.82</v>
      </c>
      <c r="AM12" s="113">
        <v>22346.83</v>
      </c>
      <c r="AN12" s="113">
        <v>22346.76</v>
      </c>
      <c r="AO12" s="113">
        <v>23916.35</v>
      </c>
      <c r="AP12" s="113">
        <v>23078.12</v>
      </c>
      <c r="AQ12" s="113">
        <v>21935.55</v>
      </c>
      <c r="AR12" s="113">
        <v>24357.82</v>
      </c>
      <c r="AS12" s="113">
        <v>24631.89</v>
      </c>
      <c r="AT12" s="113">
        <v>25135.26</v>
      </c>
      <c r="AU12" s="113">
        <v>25683.33</v>
      </c>
      <c r="AV12" s="113">
        <v>27786.14</v>
      </c>
      <c r="AW12" s="113">
        <v>26597.88</v>
      </c>
      <c r="AX12" s="113">
        <v>25135.040000000001</v>
      </c>
      <c r="AY12" s="113">
        <v>28547.99</v>
      </c>
      <c r="AZ12" s="113">
        <v>26049.200000000001</v>
      </c>
      <c r="BA12" s="113">
        <v>28791.67</v>
      </c>
      <c r="BB12" s="113">
        <v>33133.94</v>
      </c>
      <c r="BC12" s="113">
        <v>31214.21</v>
      </c>
      <c r="BD12" s="113">
        <v>31991.18</v>
      </c>
      <c r="BE12" s="113">
        <v>32539.59</v>
      </c>
      <c r="BF12" s="113">
        <v>33971.85</v>
      </c>
      <c r="BG12" s="113">
        <v>36562.089999999997</v>
      </c>
      <c r="BH12" s="113">
        <v>35739.18</v>
      </c>
      <c r="BI12" s="113">
        <v>38938.89</v>
      </c>
      <c r="BJ12" s="113">
        <v>39853.019999999997</v>
      </c>
      <c r="BK12" s="113">
        <v>40767.160000000003</v>
      </c>
      <c r="BL12" s="113">
        <v>43052.59</v>
      </c>
      <c r="BM12" s="113">
        <v>44880.92</v>
      </c>
      <c r="BN12" s="113">
        <v>26597.56</v>
      </c>
      <c r="BO12" s="113">
        <v>27328.87</v>
      </c>
      <c r="BP12" s="113">
        <v>41484.879999999997</v>
      </c>
    </row>
    <row r="13" spans="1:68" x14ac:dyDescent="0.2">
      <c r="A13" s="112">
        <v>11</v>
      </c>
      <c r="B13" s="113">
        <v>14490.76</v>
      </c>
      <c r="C13" s="113">
        <v>15360.65</v>
      </c>
      <c r="D13" s="113">
        <v>15752.05</v>
      </c>
      <c r="E13" s="113">
        <v>15163.1</v>
      </c>
      <c r="F13" s="113">
        <v>15646.72</v>
      </c>
      <c r="G13" s="113">
        <v>16155.44</v>
      </c>
      <c r="H13" s="113">
        <v>16894.759999999998</v>
      </c>
      <c r="I13" s="113">
        <v>16334.45</v>
      </c>
      <c r="J13" s="113">
        <v>16491.32</v>
      </c>
      <c r="K13" s="113">
        <v>16894.71</v>
      </c>
      <c r="L13" s="113">
        <v>18211.5</v>
      </c>
      <c r="M13" s="113">
        <v>17163.650000000001</v>
      </c>
      <c r="N13" s="113">
        <v>17365.29</v>
      </c>
      <c r="O13" s="113">
        <v>18749.05</v>
      </c>
      <c r="P13" s="113">
        <v>18883.509999999998</v>
      </c>
      <c r="Q13" s="113">
        <v>19017.95</v>
      </c>
      <c r="R13" s="113">
        <v>17718.259999999998</v>
      </c>
      <c r="S13" s="113">
        <v>19604.36</v>
      </c>
      <c r="T13" s="113">
        <v>19197.25</v>
      </c>
      <c r="U13" s="113">
        <v>19558.599999999999</v>
      </c>
      <c r="V13" s="113">
        <v>20914.53</v>
      </c>
      <c r="W13" s="113">
        <v>18345.73</v>
      </c>
      <c r="X13" s="113">
        <v>17962.46</v>
      </c>
      <c r="Y13" s="113">
        <v>20015.64</v>
      </c>
      <c r="Z13" s="113">
        <v>18973.23</v>
      </c>
      <c r="AA13" s="113">
        <v>17763.330000000002</v>
      </c>
      <c r="AB13" s="113">
        <v>20472.73</v>
      </c>
      <c r="AC13" s="113">
        <v>19257.09</v>
      </c>
      <c r="AD13" s="113">
        <v>20914.48</v>
      </c>
      <c r="AE13" s="113">
        <v>23017.09</v>
      </c>
      <c r="AF13" s="113">
        <v>23565.55</v>
      </c>
      <c r="AG13" s="113">
        <v>19604.34</v>
      </c>
      <c r="AH13" s="113">
        <v>21615.45</v>
      </c>
      <c r="AI13" s="113">
        <v>20244.25</v>
      </c>
      <c r="AJ13" s="113">
        <v>22209.65</v>
      </c>
      <c r="AK13" s="113">
        <v>23017.040000000001</v>
      </c>
      <c r="AL13" s="113">
        <v>24906.31</v>
      </c>
      <c r="AM13" s="113">
        <v>22986.77</v>
      </c>
      <c r="AN13" s="113">
        <v>22986.7</v>
      </c>
      <c r="AO13" s="113">
        <v>24647.68</v>
      </c>
      <c r="AP13" s="113">
        <v>23718.06</v>
      </c>
      <c r="AQ13" s="113">
        <v>22301.200000000001</v>
      </c>
      <c r="AR13" s="113">
        <v>24906.31</v>
      </c>
      <c r="AS13" s="113">
        <v>25180.35</v>
      </c>
      <c r="AT13" s="113">
        <v>25755.64</v>
      </c>
      <c r="AU13" s="113">
        <v>26414.67</v>
      </c>
      <c r="AV13" s="113">
        <v>28768.89</v>
      </c>
      <c r="AW13" s="113">
        <v>27329.22</v>
      </c>
      <c r="AX13" s="113">
        <v>25774.95</v>
      </c>
      <c r="AY13" s="113">
        <v>29530.71</v>
      </c>
      <c r="AZ13" s="113">
        <v>26689.11</v>
      </c>
      <c r="BA13" s="113">
        <v>29774.42</v>
      </c>
      <c r="BB13" s="113">
        <v>33133.94</v>
      </c>
      <c r="BC13" s="113">
        <v>32196.93</v>
      </c>
      <c r="BD13" s="113">
        <v>32973.9</v>
      </c>
      <c r="BE13" s="113">
        <v>33659.449999999997</v>
      </c>
      <c r="BF13" s="113">
        <v>34954.6</v>
      </c>
      <c r="BG13" s="113">
        <v>36562.089999999997</v>
      </c>
      <c r="BH13" s="113">
        <v>36859.040000000001</v>
      </c>
      <c r="BI13" s="113">
        <v>38938.89</v>
      </c>
      <c r="BJ13" s="113">
        <v>41224.300000000003</v>
      </c>
      <c r="BK13" s="113">
        <v>40767.160000000003</v>
      </c>
      <c r="BL13" s="113">
        <v>43052.59</v>
      </c>
      <c r="BM13" s="113">
        <v>44880.92</v>
      </c>
      <c r="BN13" s="113">
        <v>27328.9</v>
      </c>
      <c r="BO13" s="113">
        <v>28060.18</v>
      </c>
      <c r="BP13" s="113">
        <v>41484.879999999997</v>
      </c>
    </row>
    <row r="14" spans="1:68" x14ac:dyDescent="0.2">
      <c r="A14" s="112">
        <v>12</v>
      </c>
      <c r="B14" s="113">
        <v>14561.27</v>
      </c>
      <c r="C14" s="113">
        <v>15519.18</v>
      </c>
      <c r="D14" s="113">
        <v>15914.17</v>
      </c>
      <c r="E14" s="113">
        <v>15233.6</v>
      </c>
      <c r="F14" s="113">
        <v>15724.23</v>
      </c>
      <c r="G14" s="113">
        <v>16317.54</v>
      </c>
      <c r="H14" s="113">
        <v>17063.87</v>
      </c>
      <c r="I14" s="113">
        <v>16503.560000000001</v>
      </c>
      <c r="J14" s="113">
        <v>16660.45</v>
      </c>
      <c r="K14" s="113">
        <v>17063.830000000002</v>
      </c>
      <c r="L14" s="113">
        <v>18525.23</v>
      </c>
      <c r="M14" s="113">
        <v>17332.759999999998</v>
      </c>
      <c r="N14" s="113">
        <v>17534.43</v>
      </c>
      <c r="O14" s="113">
        <v>18749.05</v>
      </c>
      <c r="P14" s="113">
        <v>18883.509999999998</v>
      </c>
      <c r="Q14" s="113">
        <v>19017.95</v>
      </c>
      <c r="R14" s="113">
        <v>17718.259999999998</v>
      </c>
      <c r="S14" s="113">
        <v>19604.36</v>
      </c>
      <c r="T14" s="113">
        <v>19197.25</v>
      </c>
      <c r="U14" s="113">
        <v>19558.599999999999</v>
      </c>
      <c r="V14" s="113">
        <v>20914.53</v>
      </c>
      <c r="W14" s="113">
        <v>18345.73</v>
      </c>
      <c r="X14" s="113">
        <v>18039.96</v>
      </c>
      <c r="Y14" s="113">
        <v>20015.64</v>
      </c>
      <c r="Z14" s="113">
        <v>18973.23</v>
      </c>
      <c r="AA14" s="113">
        <v>18077.07</v>
      </c>
      <c r="AB14" s="113">
        <v>20472.73</v>
      </c>
      <c r="AC14" s="113">
        <v>19257.09</v>
      </c>
      <c r="AD14" s="113">
        <v>20914.48</v>
      </c>
      <c r="AE14" s="113">
        <v>23017.09</v>
      </c>
      <c r="AF14" s="113">
        <v>23565.55</v>
      </c>
      <c r="AG14" s="113">
        <v>19604.34</v>
      </c>
      <c r="AH14" s="113">
        <v>21615.45</v>
      </c>
      <c r="AI14" s="113">
        <v>20244.25</v>
      </c>
      <c r="AJ14" s="113">
        <v>22209.65</v>
      </c>
      <c r="AK14" s="113">
        <v>23017.040000000001</v>
      </c>
      <c r="AL14" s="113">
        <v>24906.31</v>
      </c>
      <c r="AM14" s="113">
        <v>22986.77</v>
      </c>
      <c r="AN14" s="113">
        <v>22986.7</v>
      </c>
      <c r="AO14" s="113">
        <v>24647.68</v>
      </c>
      <c r="AP14" s="113">
        <v>23718.06</v>
      </c>
      <c r="AQ14" s="113">
        <v>22301.200000000001</v>
      </c>
      <c r="AR14" s="113">
        <v>24906.31</v>
      </c>
      <c r="AS14" s="113">
        <v>25180.35</v>
      </c>
      <c r="AT14" s="113">
        <v>25755.64</v>
      </c>
      <c r="AU14" s="113">
        <v>26414.67</v>
      </c>
      <c r="AV14" s="113">
        <v>28768.89</v>
      </c>
      <c r="AW14" s="113">
        <v>27329.22</v>
      </c>
      <c r="AX14" s="113">
        <v>25774.95</v>
      </c>
      <c r="AY14" s="113">
        <v>29530.71</v>
      </c>
      <c r="AZ14" s="113">
        <v>26689.11</v>
      </c>
      <c r="BA14" s="113">
        <v>29774.42</v>
      </c>
      <c r="BB14" s="113">
        <v>34505.22</v>
      </c>
      <c r="BC14" s="113">
        <v>32196.93</v>
      </c>
      <c r="BD14" s="113">
        <v>32973.9</v>
      </c>
      <c r="BE14" s="113">
        <v>33659.449999999997</v>
      </c>
      <c r="BF14" s="113">
        <v>34954.6</v>
      </c>
      <c r="BG14" s="113">
        <v>37933.31</v>
      </c>
      <c r="BH14" s="113">
        <v>36859.040000000001</v>
      </c>
      <c r="BI14" s="113">
        <v>40310.14</v>
      </c>
      <c r="BJ14" s="113">
        <v>41224.300000000003</v>
      </c>
      <c r="BK14" s="113">
        <v>42138.45</v>
      </c>
      <c r="BL14" s="113">
        <v>44423.88</v>
      </c>
      <c r="BM14" s="113">
        <v>46252.2</v>
      </c>
      <c r="BN14" s="113">
        <v>27328.9</v>
      </c>
      <c r="BO14" s="113">
        <v>28060.18</v>
      </c>
      <c r="BP14" s="113">
        <v>42849.440000000002</v>
      </c>
    </row>
    <row r="15" spans="1:68" x14ac:dyDescent="0.2">
      <c r="A15" s="112">
        <v>13</v>
      </c>
      <c r="B15" s="113">
        <v>14631.79</v>
      </c>
      <c r="C15" s="113">
        <v>15677.7</v>
      </c>
      <c r="D15" s="113">
        <v>16076.24</v>
      </c>
      <c r="E15" s="113">
        <v>15304.1</v>
      </c>
      <c r="F15" s="113">
        <v>15801.72</v>
      </c>
      <c r="G15" s="113">
        <v>16479.64</v>
      </c>
      <c r="H15" s="113">
        <v>17232.96</v>
      </c>
      <c r="I15" s="113">
        <v>16672.7</v>
      </c>
      <c r="J15" s="113">
        <v>16829.57</v>
      </c>
      <c r="K15" s="113">
        <v>17232.91</v>
      </c>
      <c r="L15" s="113">
        <v>18838.939999999999</v>
      </c>
      <c r="M15" s="113">
        <v>17501.88</v>
      </c>
      <c r="N15" s="113">
        <v>17703.509999999998</v>
      </c>
      <c r="O15" s="113">
        <v>19376.55</v>
      </c>
      <c r="P15" s="113">
        <v>19512.89</v>
      </c>
      <c r="Q15" s="113">
        <v>19650</v>
      </c>
      <c r="R15" s="113">
        <v>18076.82</v>
      </c>
      <c r="S15" s="113">
        <v>19970</v>
      </c>
      <c r="T15" s="113">
        <v>19832.849999999999</v>
      </c>
      <c r="U15" s="113">
        <v>20198.509999999998</v>
      </c>
      <c r="V15" s="113">
        <v>21463.02</v>
      </c>
      <c r="W15" s="113">
        <v>18704.29</v>
      </c>
      <c r="X15" s="113">
        <v>18117.5</v>
      </c>
      <c r="Y15" s="113">
        <v>20655.53</v>
      </c>
      <c r="Z15" s="113">
        <v>19331.78</v>
      </c>
      <c r="AA15" s="113">
        <v>18390.77</v>
      </c>
      <c r="AB15" s="113">
        <v>21112.67</v>
      </c>
      <c r="AC15" s="113">
        <v>19619.53</v>
      </c>
      <c r="AD15" s="113">
        <v>21462.97</v>
      </c>
      <c r="AE15" s="113">
        <v>23565.55</v>
      </c>
      <c r="AF15" s="113">
        <v>24114.02</v>
      </c>
      <c r="AG15" s="113">
        <v>19969.98</v>
      </c>
      <c r="AH15" s="113">
        <v>22255.360000000001</v>
      </c>
      <c r="AI15" s="113">
        <v>20609.89</v>
      </c>
      <c r="AJ15" s="113">
        <v>22849.59</v>
      </c>
      <c r="AK15" s="113">
        <v>23565.5</v>
      </c>
      <c r="AL15" s="113">
        <v>25454.77</v>
      </c>
      <c r="AM15" s="113">
        <v>23626.68</v>
      </c>
      <c r="AN15" s="113">
        <v>23626.61</v>
      </c>
      <c r="AO15" s="113">
        <v>25379.040000000001</v>
      </c>
      <c r="AP15" s="113">
        <v>24357.99</v>
      </c>
      <c r="AQ15" s="113">
        <v>22666.84</v>
      </c>
      <c r="AR15" s="113">
        <v>25454.77</v>
      </c>
      <c r="AS15" s="113">
        <v>25728.84</v>
      </c>
      <c r="AT15" s="113">
        <v>26376.04</v>
      </c>
      <c r="AU15" s="113">
        <v>27146.03</v>
      </c>
      <c r="AV15" s="113">
        <v>29751.61</v>
      </c>
      <c r="AW15" s="113">
        <v>28060.560000000001</v>
      </c>
      <c r="AX15" s="113">
        <v>26414.86</v>
      </c>
      <c r="AY15" s="113">
        <v>30513.46</v>
      </c>
      <c r="AZ15" s="113">
        <v>27329.05</v>
      </c>
      <c r="BA15" s="113">
        <v>30757.14</v>
      </c>
      <c r="BB15" s="113">
        <v>34505.22</v>
      </c>
      <c r="BC15" s="113">
        <v>33179.71</v>
      </c>
      <c r="BD15" s="113">
        <v>33956.65</v>
      </c>
      <c r="BE15" s="113">
        <v>34779.29</v>
      </c>
      <c r="BF15" s="113">
        <v>35937.35</v>
      </c>
      <c r="BG15" s="113">
        <v>37933.31</v>
      </c>
      <c r="BH15" s="113">
        <v>37978.870000000003</v>
      </c>
      <c r="BI15" s="113">
        <v>40310.14</v>
      </c>
      <c r="BJ15" s="113">
        <v>42595.54</v>
      </c>
      <c r="BK15" s="113">
        <v>42138.45</v>
      </c>
      <c r="BL15" s="113">
        <v>44423.88</v>
      </c>
      <c r="BM15" s="113">
        <v>46252.2</v>
      </c>
      <c r="BN15" s="113">
        <v>28060.21</v>
      </c>
      <c r="BO15" s="113">
        <v>28791.54</v>
      </c>
      <c r="BP15" s="113">
        <v>42849.440000000002</v>
      </c>
    </row>
    <row r="16" spans="1:68" x14ac:dyDescent="0.2">
      <c r="A16" s="112">
        <v>14</v>
      </c>
      <c r="B16" s="113">
        <v>14702.29</v>
      </c>
      <c r="C16" s="113">
        <v>15836.26</v>
      </c>
      <c r="D16" s="113">
        <v>16238.34</v>
      </c>
      <c r="E16" s="113">
        <v>15374.6</v>
      </c>
      <c r="F16" s="113">
        <v>15879.24</v>
      </c>
      <c r="G16" s="113">
        <v>16641.740000000002</v>
      </c>
      <c r="H16" s="113">
        <v>17402.080000000002</v>
      </c>
      <c r="I16" s="113">
        <v>16841.79</v>
      </c>
      <c r="J16" s="113">
        <v>16998.68</v>
      </c>
      <c r="K16" s="113">
        <v>17402.03</v>
      </c>
      <c r="L16" s="113">
        <v>19152.63</v>
      </c>
      <c r="M16" s="113">
        <v>17670.990000000002</v>
      </c>
      <c r="N16" s="113">
        <v>17872.650000000001</v>
      </c>
      <c r="O16" s="113">
        <v>19376.55</v>
      </c>
      <c r="P16" s="113">
        <v>19512.89</v>
      </c>
      <c r="Q16" s="113">
        <v>19650</v>
      </c>
      <c r="R16" s="113">
        <v>18076.82</v>
      </c>
      <c r="S16" s="113">
        <v>19970</v>
      </c>
      <c r="T16" s="113">
        <v>19832.849999999999</v>
      </c>
      <c r="U16" s="113">
        <v>20198.509999999998</v>
      </c>
      <c r="V16" s="113">
        <v>21463.02</v>
      </c>
      <c r="W16" s="113">
        <v>18704.29</v>
      </c>
      <c r="X16" s="113">
        <v>18194.990000000002</v>
      </c>
      <c r="Y16" s="113">
        <v>20655.53</v>
      </c>
      <c r="Z16" s="113">
        <v>19331.78</v>
      </c>
      <c r="AA16" s="113">
        <v>18704.46</v>
      </c>
      <c r="AB16" s="113">
        <v>21112.67</v>
      </c>
      <c r="AC16" s="113">
        <v>19619.53</v>
      </c>
      <c r="AD16" s="113">
        <v>21462.97</v>
      </c>
      <c r="AE16" s="113">
        <v>23565.55</v>
      </c>
      <c r="AF16" s="113">
        <v>26003.29</v>
      </c>
      <c r="AG16" s="113">
        <v>19969.98</v>
      </c>
      <c r="AH16" s="113">
        <v>22255.360000000001</v>
      </c>
      <c r="AI16" s="113">
        <v>20609.89</v>
      </c>
      <c r="AJ16" s="113">
        <v>22849.59</v>
      </c>
      <c r="AK16" s="113">
        <v>23565.5</v>
      </c>
      <c r="AL16" s="113">
        <v>25454.77</v>
      </c>
      <c r="AM16" s="113">
        <v>23626.68</v>
      </c>
      <c r="AN16" s="113">
        <v>23626.61</v>
      </c>
      <c r="AO16" s="113">
        <v>25379.040000000001</v>
      </c>
      <c r="AP16" s="113">
        <v>24357.99</v>
      </c>
      <c r="AQ16" s="113">
        <v>22666.84</v>
      </c>
      <c r="AR16" s="113">
        <v>25454.77</v>
      </c>
      <c r="AS16" s="113">
        <v>25728.84</v>
      </c>
      <c r="AT16" s="113">
        <v>26376.04</v>
      </c>
      <c r="AU16" s="113">
        <v>27146.03</v>
      </c>
      <c r="AV16" s="113">
        <v>29751.61</v>
      </c>
      <c r="AW16" s="113">
        <v>28060.560000000001</v>
      </c>
      <c r="AX16" s="113">
        <v>26414.86</v>
      </c>
      <c r="AY16" s="113">
        <v>30513.46</v>
      </c>
      <c r="AZ16" s="113">
        <v>27329.05</v>
      </c>
      <c r="BA16" s="113">
        <v>30757.14</v>
      </c>
      <c r="BB16" s="113">
        <v>35876.46</v>
      </c>
      <c r="BC16" s="113">
        <v>33179.71</v>
      </c>
      <c r="BD16" s="113">
        <v>33956.65</v>
      </c>
      <c r="BE16" s="113">
        <v>34779.29</v>
      </c>
      <c r="BF16" s="113">
        <v>35937.35</v>
      </c>
      <c r="BG16" s="113">
        <v>39304.61</v>
      </c>
      <c r="BH16" s="113">
        <v>37978.870000000003</v>
      </c>
      <c r="BI16" s="113">
        <v>41681.410000000003</v>
      </c>
      <c r="BJ16" s="113">
        <v>42595.54</v>
      </c>
      <c r="BK16" s="113">
        <v>43509.73</v>
      </c>
      <c r="BL16" s="113">
        <v>45795.11</v>
      </c>
      <c r="BM16" s="113">
        <v>47623.47</v>
      </c>
      <c r="BN16" s="113">
        <v>28060.21</v>
      </c>
      <c r="BO16" s="113">
        <v>28791.54</v>
      </c>
      <c r="BP16" s="113">
        <v>44213.99</v>
      </c>
    </row>
    <row r="17" spans="1:68" x14ac:dyDescent="0.2">
      <c r="A17" s="112">
        <v>15</v>
      </c>
      <c r="B17" s="113">
        <v>14772.79</v>
      </c>
      <c r="C17" s="113">
        <v>15994.78</v>
      </c>
      <c r="D17" s="113">
        <v>16400.46</v>
      </c>
      <c r="E17" s="113">
        <v>15445.11</v>
      </c>
      <c r="F17" s="113">
        <v>15956.76</v>
      </c>
      <c r="G17" s="113">
        <v>16803.86</v>
      </c>
      <c r="H17" s="113">
        <v>17571.21</v>
      </c>
      <c r="I17" s="113">
        <v>17010.900000000001</v>
      </c>
      <c r="J17" s="113">
        <v>17167.79</v>
      </c>
      <c r="K17" s="113">
        <v>17571.16</v>
      </c>
      <c r="L17" s="113">
        <v>19467.28</v>
      </c>
      <c r="M17" s="113">
        <v>17840.080000000002</v>
      </c>
      <c r="N17" s="113">
        <v>18041.77</v>
      </c>
      <c r="O17" s="113">
        <v>20015.669999999998</v>
      </c>
      <c r="P17" s="113">
        <v>20152.830000000002</v>
      </c>
      <c r="Q17" s="113">
        <v>20289.89</v>
      </c>
      <c r="R17" s="113">
        <v>18435.37</v>
      </c>
      <c r="S17" s="113">
        <v>20335.62</v>
      </c>
      <c r="T17" s="113">
        <v>20472.78</v>
      </c>
      <c r="U17" s="113">
        <v>20838.43</v>
      </c>
      <c r="V17" s="113">
        <v>22011.48</v>
      </c>
      <c r="W17" s="113">
        <v>19062.810000000001</v>
      </c>
      <c r="X17" s="113">
        <v>18272.48</v>
      </c>
      <c r="Y17" s="113">
        <v>21295.47</v>
      </c>
      <c r="Z17" s="113">
        <v>19695.66</v>
      </c>
      <c r="AA17" s="113">
        <v>19018.169999999998</v>
      </c>
      <c r="AB17" s="113">
        <v>21752.58</v>
      </c>
      <c r="AC17" s="113">
        <v>19985.18</v>
      </c>
      <c r="AD17" s="113">
        <v>22011.43</v>
      </c>
      <c r="AE17" s="113">
        <v>24114.02</v>
      </c>
      <c r="AF17" s="113">
        <v>26551.75</v>
      </c>
      <c r="AG17" s="113">
        <v>20335.599999999999</v>
      </c>
      <c r="AH17" s="113">
        <v>22895.3</v>
      </c>
      <c r="AI17" s="113">
        <v>20975.54</v>
      </c>
      <c r="AJ17" s="113">
        <v>23489.5</v>
      </c>
      <c r="AK17" s="113">
        <v>24113.97</v>
      </c>
      <c r="AL17" s="113">
        <v>26003.26</v>
      </c>
      <c r="AM17" s="113">
        <v>24266.59</v>
      </c>
      <c r="AN17" s="113">
        <v>24266.52</v>
      </c>
      <c r="AO17" s="113">
        <v>26110.38</v>
      </c>
      <c r="AP17" s="113">
        <v>24997.91</v>
      </c>
      <c r="AQ17" s="113">
        <v>23032.46</v>
      </c>
      <c r="AR17" s="113">
        <v>26003.26</v>
      </c>
      <c r="AS17" s="113">
        <v>26349.22</v>
      </c>
      <c r="AT17" s="113">
        <v>26996.45</v>
      </c>
      <c r="AU17" s="113">
        <v>27877.360000000001</v>
      </c>
      <c r="AV17" s="113">
        <v>30734.36</v>
      </c>
      <c r="AW17" s="113">
        <v>28791.919999999998</v>
      </c>
      <c r="AX17" s="113">
        <v>27054.799999999999</v>
      </c>
      <c r="AY17" s="113">
        <v>31496.19</v>
      </c>
      <c r="AZ17" s="113">
        <v>27968.93</v>
      </c>
      <c r="BA17" s="113">
        <v>31739.919999999998</v>
      </c>
      <c r="BB17" s="113">
        <v>35876.46</v>
      </c>
      <c r="BC17" s="113">
        <v>34162.43</v>
      </c>
      <c r="BD17" s="113">
        <v>34939.379999999997</v>
      </c>
      <c r="BE17" s="113">
        <v>35899.15</v>
      </c>
      <c r="BF17" s="113">
        <v>36920.07</v>
      </c>
      <c r="BG17" s="113">
        <v>39304.61</v>
      </c>
      <c r="BH17" s="113">
        <v>39098.730000000003</v>
      </c>
      <c r="BI17" s="113">
        <v>41681.410000000003</v>
      </c>
      <c r="BJ17" s="113">
        <v>43966.82</v>
      </c>
      <c r="BK17" s="113">
        <v>43509.73</v>
      </c>
      <c r="BL17" s="113">
        <v>45795.11</v>
      </c>
      <c r="BM17" s="113">
        <v>47623.47</v>
      </c>
      <c r="BN17" s="113">
        <v>28791.57</v>
      </c>
      <c r="BO17" s="113">
        <v>29522.880000000001</v>
      </c>
      <c r="BP17" s="113">
        <v>44213.99</v>
      </c>
    </row>
    <row r="18" spans="1:68" x14ac:dyDescent="0.2">
      <c r="A18" s="112">
        <v>16</v>
      </c>
      <c r="B18" s="113">
        <v>14843.29</v>
      </c>
      <c r="C18" s="113">
        <v>16153.31</v>
      </c>
      <c r="D18" s="113">
        <v>16562.580000000002</v>
      </c>
      <c r="E18" s="113">
        <v>15515.63</v>
      </c>
      <c r="F18" s="113">
        <v>16034.27</v>
      </c>
      <c r="G18" s="113">
        <v>16965.96</v>
      </c>
      <c r="H18" s="113">
        <v>17740.330000000002</v>
      </c>
      <c r="I18" s="113">
        <v>17179.990000000002</v>
      </c>
      <c r="J18" s="113">
        <v>17336.900000000001</v>
      </c>
      <c r="K18" s="113">
        <v>17740.28</v>
      </c>
      <c r="L18" s="113">
        <v>19787.18</v>
      </c>
      <c r="M18" s="113">
        <v>18009.189999999999</v>
      </c>
      <c r="N18" s="113">
        <v>18210.849999999999</v>
      </c>
      <c r="O18" s="113">
        <v>20015.669999999998</v>
      </c>
      <c r="P18" s="113">
        <v>20152.830000000002</v>
      </c>
      <c r="Q18" s="113">
        <v>20289.89</v>
      </c>
      <c r="R18" s="113">
        <v>18435.37</v>
      </c>
      <c r="S18" s="113">
        <v>20335.62</v>
      </c>
      <c r="T18" s="113">
        <v>20472.78</v>
      </c>
      <c r="U18" s="113">
        <v>20838.43</v>
      </c>
      <c r="V18" s="113">
        <v>22011.48</v>
      </c>
      <c r="W18" s="113">
        <v>19062.810000000001</v>
      </c>
      <c r="X18" s="113">
        <v>18350.02</v>
      </c>
      <c r="Y18" s="113">
        <v>21295.47</v>
      </c>
      <c r="Z18" s="113">
        <v>19695.66</v>
      </c>
      <c r="AA18" s="113">
        <v>19331.900000000001</v>
      </c>
      <c r="AB18" s="113">
        <v>21752.58</v>
      </c>
      <c r="AC18" s="113">
        <v>19985.18</v>
      </c>
      <c r="AD18" s="113">
        <v>22011.43</v>
      </c>
      <c r="AE18" s="113">
        <v>26003.29</v>
      </c>
      <c r="AF18" s="113">
        <v>26551.75</v>
      </c>
      <c r="AG18" s="113">
        <v>20335.599999999999</v>
      </c>
      <c r="AH18" s="113">
        <v>22895.3</v>
      </c>
      <c r="AI18" s="113">
        <v>20975.54</v>
      </c>
      <c r="AJ18" s="113">
        <v>23489.5</v>
      </c>
      <c r="AK18" s="113">
        <v>24113.97</v>
      </c>
      <c r="AL18" s="113">
        <v>26003.26</v>
      </c>
      <c r="AM18" s="113">
        <v>24266.59</v>
      </c>
      <c r="AN18" s="113">
        <v>24266.52</v>
      </c>
      <c r="AO18" s="113">
        <v>26110.38</v>
      </c>
      <c r="AP18" s="113">
        <v>24997.91</v>
      </c>
      <c r="AQ18" s="113">
        <v>23032.46</v>
      </c>
      <c r="AR18" s="113">
        <v>26003.26</v>
      </c>
      <c r="AS18" s="113">
        <v>26349.22</v>
      </c>
      <c r="AT18" s="113">
        <v>26996.45</v>
      </c>
      <c r="AU18" s="113">
        <v>27877.360000000001</v>
      </c>
      <c r="AV18" s="113">
        <v>30734.36</v>
      </c>
      <c r="AW18" s="113">
        <v>28791.919999999998</v>
      </c>
      <c r="AX18" s="113">
        <v>27054.799999999999</v>
      </c>
      <c r="AY18" s="113">
        <v>31496.19</v>
      </c>
      <c r="AZ18" s="113">
        <v>27968.93</v>
      </c>
      <c r="BA18" s="113">
        <v>31739.919999999998</v>
      </c>
      <c r="BB18" s="113">
        <v>37247.74</v>
      </c>
      <c r="BC18" s="113">
        <v>34162.43</v>
      </c>
      <c r="BD18" s="113">
        <v>34939.379999999997</v>
      </c>
      <c r="BE18" s="113">
        <v>35899.15</v>
      </c>
      <c r="BF18" s="113">
        <v>36920.07</v>
      </c>
      <c r="BG18" s="113">
        <v>40675.86</v>
      </c>
      <c r="BH18" s="113">
        <v>39098.730000000003</v>
      </c>
      <c r="BI18" s="113">
        <v>43052.66</v>
      </c>
      <c r="BJ18" s="113">
        <v>43966.82</v>
      </c>
      <c r="BK18" s="113">
        <v>44880.97</v>
      </c>
      <c r="BL18" s="113">
        <v>47166.400000000001</v>
      </c>
      <c r="BM18" s="113">
        <v>48994.720000000001</v>
      </c>
      <c r="BN18" s="113">
        <v>28791.57</v>
      </c>
      <c r="BO18" s="113">
        <v>29522.880000000001</v>
      </c>
      <c r="BP18" s="113">
        <v>45578.57</v>
      </c>
    </row>
    <row r="19" spans="1:68" x14ac:dyDescent="0.2">
      <c r="A19" s="112">
        <v>17</v>
      </c>
      <c r="B19" s="113">
        <v>14913.8</v>
      </c>
      <c r="C19" s="113">
        <v>16311.89</v>
      </c>
      <c r="D19" s="113">
        <v>16724.66</v>
      </c>
      <c r="E19" s="113">
        <v>15586.13</v>
      </c>
      <c r="F19" s="113">
        <v>16111.79</v>
      </c>
      <c r="G19" s="113">
        <v>17128.080000000002</v>
      </c>
      <c r="H19" s="113">
        <v>17909.41</v>
      </c>
      <c r="I19" s="113">
        <v>17349.13</v>
      </c>
      <c r="J19" s="113">
        <v>17505.990000000002</v>
      </c>
      <c r="K19" s="113">
        <v>17909.37</v>
      </c>
      <c r="L19" s="113">
        <v>20107.07</v>
      </c>
      <c r="M19" s="113">
        <v>18178.330000000002</v>
      </c>
      <c r="N19" s="113">
        <v>18379.990000000002</v>
      </c>
      <c r="O19" s="113">
        <v>20655.55</v>
      </c>
      <c r="P19" s="113">
        <v>20792.71</v>
      </c>
      <c r="Q19" s="113">
        <v>20929.82</v>
      </c>
      <c r="R19" s="113">
        <v>18793.919999999998</v>
      </c>
      <c r="S19" s="113">
        <v>20701.27</v>
      </c>
      <c r="T19" s="113">
        <v>21112.720000000001</v>
      </c>
      <c r="U19" s="113">
        <v>21478.36</v>
      </c>
      <c r="V19" s="113">
        <v>22559.95</v>
      </c>
      <c r="W19" s="113">
        <v>19421.47</v>
      </c>
      <c r="X19" s="113">
        <v>18427.509999999998</v>
      </c>
      <c r="Y19" s="113">
        <v>21935.4</v>
      </c>
      <c r="Z19" s="113">
        <v>20061.3</v>
      </c>
      <c r="AA19" s="113">
        <v>19650.05</v>
      </c>
      <c r="AB19" s="113">
        <v>22392.49</v>
      </c>
      <c r="AC19" s="113">
        <v>20350.79</v>
      </c>
      <c r="AD19" s="113">
        <v>22559.9</v>
      </c>
      <c r="AE19" s="113">
        <v>26551.75</v>
      </c>
      <c r="AF19" s="113">
        <v>27100.22</v>
      </c>
      <c r="AG19" s="113">
        <v>20701.240000000002</v>
      </c>
      <c r="AH19" s="113">
        <v>23535.21</v>
      </c>
      <c r="AI19" s="113">
        <v>21341.15</v>
      </c>
      <c r="AJ19" s="113">
        <v>24129.41</v>
      </c>
      <c r="AK19" s="113">
        <v>24662.46</v>
      </c>
      <c r="AL19" s="113">
        <v>26551.73</v>
      </c>
      <c r="AM19" s="113">
        <v>24906.53</v>
      </c>
      <c r="AN19" s="113">
        <v>24906.46</v>
      </c>
      <c r="AO19" s="113">
        <v>26841.71</v>
      </c>
      <c r="AP19" s="113">
        <v>25637.82</v>
      </c>
      <c r="AQ19" s="113">
        <v>23398.1</v>
      </c>
      <c r="AR19" s="113">
        <v>26551.73</v>
      </c>
      <c r="AS19" s="113">
        <v>26969.63</v>
      </c>
      <c r="AT19" s="113">
        <v>27616.83</v>
      </c>
      <c r="AU19" s="113">
        <v>28608.7</v>
      </c>
      <c r="AV19" s="113">
        <v>31717.08</v>
      </c>
      <c r="AW19" s="113">
        <v>29523.25</v>
      </c>
      <c r="AX19" s="113">
        <v>27694.74</v>
      </c>
      <c r="AY19" s="113">
        <v>32478.94</v>
      </c>
      <c r="AZ19" s="113">
        <v>28608.87</v>
      </c>
      <c r="BA19" s="113">
        <v>32722.639999999999</v>
      </c>
      <c r="BB19" s="113">
        <v>37247.74</v>
      </c>
      <c r="BC19" s="113">
        <v>35145.15</v>
      </c>
      <c r="BD19" s="113">
        <v>35922.15</v>
      </c>
      <c r="BE19" s="113">
        <v>37019.01</v>
      </c>
      <c r="BF19" s="113">
        <v>37902.769999999997</v>
      </c>
      <c r="BG19" s="113">
        <v>40675.86</v>
      </c>
      <c r="BH19" s="113">
        <v>40218.57</v>
      </c>
      <c r="BI19" s="113">
        <v>43052.66</v>
      </c>
      <c r="BJ19" s="113">
        <v>45338.09</v>
      </c>
      <c r="BK19" s="113">
        <v>44880.97</v>
      </c>
      <c r="BL19" s="113">
        <v>47166.400000000001</v>
      </c>
      <c r="BM19" s="113">
        <v>48994.720000000001</v>
      </c>
      <c r="BN19" s="113">
        <v>29522.9</v>
      </c>
      <c r="BO19" s="113">
        <v>30254.21</v>
      </c>
      <c r="BP19" s="113">
        <v>45578.57</v>
      </c>
    </row>
    <row r="20" spans="1:68" x14ac:dyDescent="0.2">
      <c r="A20" s="112">
        <v>18</v>
      </c>
      <c r="B20" s="113">
        <v>14984.3</v>
      </c>
      <c r="C20" s="113">
        <v>16470.39</v>
      </c>
      <c r="D20" s="113">
        <v>16886.78</v>
      </c>
      <c r="E20" s="113">
        <v>15656.63</v>
      </c>
      <c r="F20" s="113">
        <v>16189.28</v>
      </c>
      <c r="G20" s="113">
        <v>17290.150000000001</v>
      </c>
      <c r="H20" s="113">
        <v>18078.53</v>
      </c>
      <c r="I20" s="113">
        <v>17518.240000000002</v>
      </c>
      <c r="J20" s="113">
        <v>17675.13</v>
      </c>
      <c r="K20" s="113">
        <v>18078.48</v>
      </c>
      <c r="L20" s="113">
        <v>20426.97</v>
      </c>
      <c r="M20" s="113">
        <v>18347.439999999999</v>
      </c>
      <c r="N20" s="113">
        <v>18549.080000000002</v>
      </c>
      <c r="O20" s="113">
        <v>20655.55</v>
      </c>
      <c r="P20" s="113">
        <v>20792.71</v>
      </c>
      <c r="Q20" s="113">
        <v>20929.82</v>
      </c>
      <c r="R20" s="113">
        <v>18793.919999999998</v>
      </c>
      <c r="S20" s="113">
        <v>20701.27</v>
      </c>
      <c r="T20" s="113">
        <v>21112.720000000001</v>
      </c>
      <c r="U20" s="113">
        <v>21478.36</v>
      </c>
      <c r="V20" s="113">
        <v>22559.95</v>
      </c>
      <c r="W20" s="113">
        <v>19421.47</v>
      </c>
      <c r="X20" s="113">
        <v>18505.05</v>
      </c>
      <c r="Y20" s="113">
        <v>21935.4</v>
      </c>
      <c r="Z20" s="113">
        <v>20061.3</v>
      </c>
      <c r="AA20" s="113">
        <v>19969.96</v>
      </c>
      <c r="AB20" s="113">
        <v>22392.49</v>
      </c>
      <c r="AC20" s="113">
        <v>20350.79</v>
      </c>
      <c r="AD20" s="113">
        <v>22559.9</v>
      </c>
      <c r="AE20" s="113">
        <v>26551.75</v>
      </c>
      <c r="AF20" s="113">
        <v>27100.22</v>
      </c>
      <c r="AG20" s="113">
        <v>20701.240000000002</v>
      </c>
      <c r="AH20" s="113">
        <v>23535.21</v>
      </c>
      <c r="AI20" s="113">
        <v>21341.15</v>
      </c>
      <c r="AJ20" s="113">
        <v>24129.41</v>
      </c>
      <c r="AK20" s="113">
        <v>24662.46</v>
      </c>
      <c r="AL20" s="113">
        <v>26551.73</v>
      </c>
      <c r="AM20" s="113">
        <v>24906.53</v>
      </c>
      <c r="AN20" s="113">
        <v>24906.46</v>
      </c>
      <c r="AO20" s="113">
        <v>26841.71</v>
      </c>
      <c r="AP20" s="113">
        <v>25637.82</v>
      </c>
      <c r="AQ20" s="113">
        <v>23398.1</v>
      </c>
      <c r="AR20" s="113">
        <v>26551.73</v>
      </c>
      <c r="AS20" s="113">
        <v>26969.63</v>
      </c>
      <c r="AT20" s="113">
        <v>27616.83</v>
      </c>
      <c r="AU20" s="113">
        <v>28608.7</v>
      </c>
      <c r="AV20" s="113">
        <v>31717.08</v>
      </c>
      <c r="AW20" s="113">
        <v>29523.25</v>
      </c>
      <c r="AX20" s="113">
        <v>27694.74</v>
      </c>
      <c r="AY20" s="113">
        <v>32478.94</v>
      </c>
      <c r="AZ20" s="113">
        <v>28608.87</v>
      </c>
      <c r="BA20" s="113">
        <v>32722.639999999999</v>
      </c>
      <c r="BB20" s="113">
        <v>38618.99</v>
      </c>
      <c r="BC20" s="113">
        <v>35145.15</v>
      </c>
      <c r="BD20" s="113">
        <v>35922.15</v>
      </c>
      <c r="BE20" s="113">
        <v>37019.01</v>
      </c>
      <c r="BF20" s="113">
        <v>37902.769999999997</v>
      </c>
      <c r="BG20" s="113">
        <v>42047.13</v>
      </c>
      <c r="BH20" s="113">
        <v>40218.57</v>
      </c>
      <c r="BI20" s="113">
        <v>44423.96</v>
      </c>
      <c r="BJ20" s="113">
        <v>45338.09</v>
      </c>
      <c r="BK20" s="113">
        <v>46252.25</v>
      </c>
      <c r="BL20" s="113">
        <v>48537.68</v>
      </c>
      <c r="BM20" s="113">
        <v>50365.99</v>
      </c>
      <c r="BN20" s="113">
        <v>29522.9</v>
      </c>
      <c r="BO20" s="113">
        <v>30254.21</v>
      </c>
      <c r="BP20" s="113">
        <v>46943.15</v>
      </c>
    </row>
    <row r="21" spans="1:68" x14ac:dyDescent="0.2">
      <c r="A21" s="112">
        <v>19</v>
      </c>
      <c r="B21" s="113">
        <v>15054.8</v>
      </c>
      <c r="C21" s="113">
        <v>16628.95</v>
      </c>
      <c r="D21" s="113">
        <v>17048.88</v>
      </c>
      <c r="E21" s="113">
        <v>15727.13</v>
      </c>
      <c r="F21" s="113">
        <v>16266.8</v>
      </c>
      <c r="G21" s="113">
        <v>17452.25</v>
      </c>
      <c r="H21" s="113">
        <v>18247.64</v>
      </c>
      <c r="I21" s="113">
        <v>17687.330000000002</v>
      </c>
      <c r="J21" s="113">
        <v>17844.240000000002</v>
      </c>
      <c r="K21" s="113">
        <v>18247.59</v>
      </c>
      <c r="L21" s="113">
        <v>20746.88</v>
      </c>
      <c r="M21" s="113">
        <v>18516.560000000001</v>
      </c>
      <c r="N21" s="113">
        <v>18718.22</v>
      </c>
      <c r="O21" s="113">
        <v>21295.49</v>
      </c>
      <c r="P21" s="113">
        <v>21432.65</v>
      </c>
      <c r="Q21" s="113">
        <v>21569.79</v>
      </c>
      <c r="R21" s="113">
        <v>19152.45</v>
      </c>
      <c r="S21" s="113">
        <v>21066.91</v>
      </c>
      <c r="T21" s="113">
        <v>21752.63</v>
      </c>
      <c r="U21" s="113">
        <v>22118.3</v>
      </c>
      <c r="V21" s="113">
        <v>23108.44</v>
      </c>
      <c r="W21" s="113">
        <v>19787.080000000002</v>
      </c>
      <c r="X21" s="113">
        <v>18582.52</v>
      </c>
      <c r="Y21" s="113">
        <v>22575.29</v>
      </c>
      <c r="Z21" s="113">
        <v>20426.95</v>
      </c>
      <c r="AA21" s="113">
        <v>20289.810000000001</v>
      </c>
      <c r="AB21" s="113">
        <v>23032.43</v>
      </c>
      <c r="AC21" s="113">
        <v>20716.439999999999</v>
      </c>
      <c r="AD21" s="113">
        <v>23108.39</v>
      </c>
      <c r="AE21" s="113">
        <v>27100.22</v>
      </c>
      <c r="AF21" s="113">
        <v>27648.73</v>
      </c>
      <c r="AG21" s="113">
        <v>21066.880000000001</v>
      </c>
      <c r="AH21" s="113">
        <v>24175.119999999999</v>
      </c>
      <c r="AI21" s="113">
        <v>21706.799999999999</v>
      </c>
      <c r="AJ21" s="113">
        <v>24769.35</v>
      </c>
      <c r="AK21" s="113">
        <v>25210.92</v>
      </c>
      <c r="AL21" s="113">
        <v>27100.19</v>
      </c>
      <c r="AM21" s="113">
        <v>25546.47</v>
      </c>
      <c r="AN21" s="113">
        <v>25546.39</v>
      </c>
      <c r="AO21" s="113">
        <v>27573.07</v>
      </c>
      <c r="AP21" s="113">
        <v>26277.73</v>
      </c>
      <c r="AQ21" s="113">
        <v>23763.72</v>
      </c>
      <c r="AR21" s="113">
        <v>27100.19</v>
      </c>
      <c r="AS21" s="113">
        <v>27590</v>
      </c>
      <c r="AT21" s="113">
        <v>28237.200000000001</v>
      </c>
      <c r="AU21" s="113">
        <v>29340.06</v>
      </c>
      <c r="AV21" s="113">
        <v>32699.83</v>
      </c>
      <c r="AW21" s="113">
        <v>30254.560000000001</v>
      </c>
      <c r="AX21" s="113">
        <v>28334.65</v>
      </c>
      <c r="AY21" s="113">
        <v>33461.68</v>
      </c>
      <c r="AZ21" s="113">
        <v>29248.83</v>
      </c>
      <c r="BA21" s="113">
        <v>33705.360000000001</v>
      </c>
      <c r="BB21" s="113">
        <v>38618.99</v>
      </c>
      <c r="BC21" s="113">
        <v>36127.879999999997</v>
      </c>
      <c r="BD21" s="113">
        <v>36904.9</v>
      </c>
      <c r="BE21" s="113">
        <v>38138.82</v>
      </c>
      <c r="BF21" s="113">
        <v>38885.519999999997</v>
      </c>
      <c r="BG21" s="113">
        <v>42047.13</v>
      </c>
      <c r="BH21" s="113">
        <v>41338.43</v>
      </c>
      <c r="BI21" s="113">
        <v>44423.96</v>
      </c>
      <c r="BJ21" s="113">
        <v>46709.34</v>
      </c>
      <c r="BK21" s="113">
        <v>46252.25</v>
      </c>
      <c r="BL21" s="113">
        <v>48537.68</v>
      </c>
      <c r="BM21" s="113">
        <v>50365.99</v>
      </c>
      <c r="BN21" s="113">
        <v>30254.240000000002</v>
      </c>
      <c r="BO21" s="113">
        <v>30985.58</v>
      </c>
      <c r="BP21" s="113">
        <v>46943.15</v>
      </c>
    </row>
    <row r="22" spans="1:68" x14ac:dyDescent="0.2">
      <c r="A22" s="112">
        <v>20</v>
      </c>
      <c r="B22" s="113">
        <v>15125.32</v>
      </c>
      <c r="C22" s="113">
        <v>16787.47</v>
      </c>
      <c r="D22" s="113">
        <v>17210.97</v>
      </c>
      <c r="E22" s="113">
        <v>15797.63</v>
      </c>
      <c r="F22" s="113">
        <v>16344.31</v>
      </c>
      <c r="G22" s="113">
        <v>17614.400000000001</v>
      </c>
      <c r="H22" s="113">
        <v>18416.75</v>
      </c>
      <c r="I22" s="113">
        <v>17856.439999999999</v>
      </c>
      <c r="J22" s="113">
        <v>18013.330000000002</v>
      </c>
      <c r="K22" s="113">
        <v>18416.7</v>
      </c>
      <c r="L22" s="113">
        <v>21066.78</v>
      </c>
      <c r="M22" s="113">
        <v>18685.669999999998</v>
      </c>
      <c r="N22" s="113">
        <v>18887.310000000001</v>
      </c>
      <c r="O22" s="113">
        <v>21295.49</v>
      </c>
      <c r="P22" s="113">
        <v>21432.65</v>
      </c>
      <c r="Q22" s="113">
        <v>21569.79</v>
      </c>
      <c r="R22" s="113">
        <v>19152.45</v>
      </c>
      <c r="S22" s="113">
        <v>21066.91</v>
      </c>
      <c r="T22" s="113">
        <v>21752.63</v>
      </c>
      <c r="U22" s="113">
        <v>22118.3</v>
      </c>
      <c r="V22" s="113">
        <v>23108.44</v>
      </c>
      <c r="W22" s="113">
        <v>19787.080000000002</v>
      </c>
      <c r="X22" s="113">
        <v>18660.009999999998</v>
      </c>
      <c r="Y22" s="113">
        <v>22575.29</v>
      </c>
      <c r="Z22" s="113">
        <v>20426.95</v>
      </c>
      <c r="AA22" s="113">
        <v>20609.740000000002</v>
      </c>
      <c r="AB22" s="113">
        <v>23032.43</v>
      </c>
      <c r="AC22" s="113">
        <v>20716.439999999999</v>
      </c>
      <c r="AD22" s="113">
        <v>23108.39</v>
      </c>
      <c r="AE22" s="113">
        <v>27100.22</v>
      </c>
      <c r="AF22" s="113">
        <v>27648.73</v>
      </c>
      <c r="AG22" s="113">
        <v>21066.880000000001</v>
      </c>
      <c r="AH22" s="113">
        <v>24175.119999999999</v>
      </c>
      <c r="AI22" s="113">
        <v>21706.799999999999</v>
      </c>
      <c r="AJ22" s="113">
        <v>24769.35</v>
      </c>
      <c r="AK22" s="113">
        <v>25210.92</v>
      </c>
      <c r="AL22" s="113">
        <v>27100.19</v>
      </c>
      <c r="AM22" s="113">
        <v>25546.47</v>
      </c>
      <c r="AN22" s="113">
        <v>25546.39</v>
      </c>
      <c r="AO22" s="113">
        <v>27573.07</v>
      </c>
      <c r="AP22" s="113">
        <v>26277.73</v>
      </c>
      <c r="AQ22" s="113">
        <v>23763.72</v>
      </c>
      <c r="AR22" s="113">
        <v>27100.19</v>
      </c>
      <c r="AS22" s="113">
        <v>27590</v>
      </c>
      <c r="AT22" s="113">
        <v>28237.200000000001</v>
      </c>
      <c r="AU22" s="113">
        <v>29340.06</v>
      </c>
      <c r="AV22" s="113">
        <v>32699.83</v>
      </c>
      <c r="AW22" s="113">
        <v>30254.560000000001</v>
      </c>
      <c r="AX22" s="113">
        <v>28334.65</v>
      </c>
      <c r="AY22" s="113">
        <v>33461.68</v>
      </c>
      <c r="AZ22" s="113">
        <v>29248.83</v>
      </c>
      <c r="BA22" s="113">
        <v>33705.360000000001</v>
      </c>
      <c r="BB22" s="113">
        <v>39990.28</v>
      </c>
      <c r="BC22" s="113">
        <v>36127.879999999997</v>
      </c>
      <c r="BD22" s="113">
        <v>36904.9</v>
      </c>
      <c r="BE22" s="113">
        <v>38138.82</v>
      </c>
      <c r="BF22" s="113">
        <v>38885.519999999997</v>
      </c>
      <c r="BG22" s="113">
        <v>43418.38</v>
      </c>
      <c r="BH22" s="113">
        <v>41338.43</v>
      </c>
      <c r="BI22" s="113">
        <v>45795.18</v>
      </c>
      <c r="BJ22" s="113">
        <v>46709.34</v>
      </c>
      <c r="BK22" s="113">
        <v>47623.519999999997</v>
      </c>
      <c r="BL22" s="113">
        <v>49908.92</v>
      </c>
      <c r="BM22" s="113">
        <v>51737.26</v>
      </c>
      <c r="BN22" s="113">
        <v>30254.240000000002</v>
      </c>
      <c r="BO22" s="113">
        <v>30985.58</v>
      </c>
      <c r="BP22" s="113">
        <v>48307.71</v>
      </c>
    </row>
    <row r="23" spans="1:68" x14ac:dyDescent="0.2">
      <c r="A23" s="112">
        <v>21</v>
      </c>
      <c r="B23" s="113">
        <v>15195.82</v>
      </c>
      <c r="C23" s="113">
        <v>16946.03</v>
      </c>
      <c r="D23" s="113">
        <v>17373.099999999999</v>
      </c>
      <c r="E23" s="113">
        <v>15868.14</v>
      </c>
      <c r="F23" s="113">
        <v>16421.810000000001</v>
      </c>
      <c r="G23" s="113">
        <v>17776.490000000002</v>
      </c>
      <c r="H23" s="113">
        <v>18585.89</v>
      </c>
      <c r="I23" s="113">
        <v>18025.55</v>
      </c>
      <c r="J23" s="113">
        <v>18182.47</v>
      </c>
      <c r="K23" s="113">
        <v>18585.84</v>
      </c>
      <c r="L23" s="113">
        <v>21386.639999999999</v>
      </c>
      <c r="M23" s="113">
        <v>18854.759999999998</v>
      </c>
      <c r="N23" s="113">
        <v>19056.419999999998</v>
      </c>
      <c r="O23" s="113">
        <v>21935.43</v>
      </c>
      <c r="P23" s="113">
        <v>22072.59</v>
      </c>
      <c r="Q23" s="113">
        <v>22209.67</v>
      </c>
      <c r="R23" s="113">
        <v>19512.810000000001</v>
      </c>
      <c r="S23" s="113">
        <v>21432.53</v>
      </c>
      <c r="T23" s="113">
        <v>22392.54</v>
      </c>
      <c r="U23" s="113">
        <v>22758.21</v>
      </c>
      <c r="V23" s="113">
        <v>23656.9</v>
      </c>
      <c r="W23" s="113">
        <v>20152.73</v>
      </c>
      <c r="X23" s="113">
        <v>18737.55</v>
      </c>
      <c r="Y23" s="113">
        <v>23215.25</v>
      </c>
      <c r="Z23" s="113">
        <v>20792.57</v>
      </c>
      <c r="AA23" s="113">
        <v>20929.63</v>
      </c>
      <c r="AB23" s="113">
        <v>23672.32</v>
      </c>
      <c r="AC23" s="113">
        <v>21082.080000000002</v>
      </c>
      <c r="AD23" s="113">
        <v>23656.85</v>
      </c>
      <c r="AE23" s="113">
        <v>27648.73</v>
      </c>
      <c r="AF23" s="113">
        <v>28197.19</v>
      </c>
      <c r="AG23" s="113">
        <v>21432.5</v>
      </c>
      <c r="AH23" s="113">
        <v>24815.06</v>
      </c>
      <c r="AI23" s="113">
        <v>22072.39</v>
      </c>
      <c r="AJ23" s="113">
        <v>25409.279999999999</v>
      </c>
      <c r="AK23" s="113">
        <v>25759.41</v>
      </c>
      <c r="AL23" s="113">
        <v>27648.71</v>
      </c>
      <c r="AM23" s="113">
        <v>26186.36</v>
      </c>
      <c r="AN23" s="113">
        <v>26186.28</v>
      </c>
      <c r="AO23" s="113">
        <v>28304.41</v>
      </c>
      <c r="AP23" s="113">
        <v>26917.67</v>
      </c>
      <c r="AQ23" s="113">
        <v>24129.34</v>
      </c>
      <c r="AR23" s="113">
        <v>27648.71</v>
      </c>
      <c r="AS23" s="113">
        <v>28210.41</v>
      </c>
      <c r="AT23" s="113">
        <v>28857.61</v>
      </c>
      <c r="AU23" s="113">
        <v>30071.39</v>
      </c>
      <c r="AV23" s="113">
        <v>33682.61</v>
      </c>
      <c r="AW23" s="113">
        <v>30985.919999999998</v>
      </c>
      <c r="AX23" s="113">
        <v>28974.560000000001</v>
      </c>
      <c r="AY23" s="113">
        <v>34444.410000000003</v>
      </c>
      <c r="AZ23" s="113">
        <v>29888.720000000001</v>
      </c>
      <c r="BA23" s="113">
        <v>34688.089999999997</v>
      </c>
      <c r="BB23" s="113">
        <v>39990.28</v>
      </c>
      <c r="BC23" s="113">
        <v>37110.65</v>
      </c>
      <c r="BD23" s="113">
        <v>37887.599999999999</v>
      </c>
      <c r="BE23" s="113">
        <v>39258.699999999997</v>
      </c>
      <c r="BF23" s="113">
        <v>39868.269999999997</v>
      </c>
      <c r="BG23" s="113">
        <v>43418.38</v>
      </c>
      <c r="BH23" s="113">
        <v>42458.26</v>
      </c>
      <c r="BI23" s="113">
        <v>45795.18</v>
      </c>
      <c r="BJ23" s="113">
        <v>46709.34</v>
      </c>
      <c r="BK23" s="113">
        <v>47623.519999999997</v>
      </c>
      <c r="BL23" s="113">
        <v>49908.92</v>
      </c>
      <c r="BM23" s="113">
        <v>51737.26</v>
      </c>
      <c r="BN23" s="113">
        <v>30985.599999999999</v>
      </c>
      <c r="BO23" s="113">
        <v>31716.91</v>
      </c>
      <c r="BP23" s="113">
        <v>48307.71</v>
      </c>
    </row>
    <row r="24" spans="1:68" x14ac:dyDescent="0.2">
      <c r="A24" s="112">
        <v>22</v>
      </c>
      <c r="B24" s="113">
        <v>15266.32</v>
      </c>
      <c r="C24" s="113">
        <v>17104.53</v>
      </c>
      <c r="D24" s="113">
        <v>17535.189999999999</v>
      </c>
      <c r="E24" s="113">
        <v>15938.64</v>
      </c>
      <c r="F24" s="113">
        <v>16499.32</v>
      </c>
      <c r="G24" s="113">
        <v>17938.57</v>
      </c>
      <c r="H24" s="113">
        <v>18754.95</v>
      </c>
      <c r="I24" s="113">
        <v>18194.689999999999</v>
      </c>
      <c r="J24" s="113">
        <v>18351.560000000001</v>
      </c>
      <c r="K24" s="113">
        <v>18754.91</v>
      </c>
      <c r="L24" s="113">
        <v>21706.55</v>
      </c>
      <c r="M24" s="113">
        <v>19023.89</v>
      </c>
      <c r="N24" s="113">
        <v>19225.53</v>
      </c>
      <c r="O24" s="113">
        <v>21935.43</v>
      </c>
      <c r="P24" s="113">
        <v>22072.59</v>
      </c>
      <c r="Q24" s="113">
        <v>22209.67</v>
      </c>
      <c r="R24" s="113">
        <v>19512.810000000001</v>
      </c>
      <c r="S24" s="113">
        <v>21432.53</v>
      </c>
      <c r="T24" s="113">
        <v>22392.54</v>
      </c>
      <c r="U24" s="113">
        <v>22758.21</v>
      </c>
      <c r="V24" s="113">
        <v>23656.9</v>
      </c>
      <c r="W24" s="113">
        <v>20152.73</v>
      </c>
      <c r="X24" s="113">
        <v>18815.04</v>
      </c>
      <c r="Y24" s="113">
        <v>23215.25</v>
      </c>
      <c r="Z24" s="113">
        <v>20792.57</v>
      </c>
      <c r="AA24" s="113">
        <v>21249.53</v>
      </c>
      <c r="AB24" s="113">
        <v>23672.32</v>
      </c>
      <c r="AC24" s="113">
        <v>21082.080000000002</v>
      </c>
      <c r="AD24" s="113">
        <v>23656.85</v>
      </c>
      <c r="AE24" s="113">
        <v>27648.73</v>
      </c>
      <c r="AF24" s="113">
        <v>28197.19</v>
      </c>
      <c r="AG24" s="113">
        <v>21432.5</v>
      </c>
      <c r="AH24" s="113">
        <v>24815.06</v>
      </c>
      <c r="AI24" s="113">
        <v>22072.39</v>
      </c>
      <c r="AJ24" s="113">
        <v>25409.279999999999</v>
      </c>
      <c r="AK24" s="113">
        <v>25759.41</v>
      </c>
      <c r="AL24" s="113">
        <v>27648.71</v>
      </c>
      <c r="AM24" s="113">
        <v>26186.36</v>
      </c>
      <c r="AN24" s="113">
        <v>26186.28</v>
      </c>
      <c r="AO24" s="113">
        <v>28304.41</v>
      </c>
      <c r="AP24" s="113">
        <v>26917.67</v>
      </c>
      <c r="AQ24" s="113">
        <v>24129.34</v>
      </c>
      <c r="AR24" s="113">
        <v>27648.71</v>
      </c>
      <c r="AS24" s="113">
        <v>28210.41</v>
      </c>
      <c r="AT24" s="113">
        <v>28857.61</v>
      </c>
      <c r="AU24" s="113">
        <v>30071.39</v>
      </c>
      <c r="AV24" s="113">
        <v>33682.61</v>
      </c>
      <c r="AW24" s="113">
        <v>30985.919999999998</v>
      </c>
      <c r="AX24" s="113">
        <v>28974.560000000001</v>
      </c>
      <c r="AY24" s="113">
        <v>34444.410000000003</v>
      </c>
      <c r="AZ24" s="113">
        <v>29888.720000000001</v>
      </c>
      <c r="BA24" s="113">
        <v>34688.089999999997</v>
      </c>
      <c r="BB24" s="113">
        <v>41361.56</v>
      </c>
      <c r="BC24" s="113">
        <v>37110.65</v>
      </c>
      <c r="BD24" s="113">
        <v>37887.599999999999</v>
      </c>
      <c r="BE24" s="113">
        <v>39258.699999999997</v>
      </c>
      <c r="BF24" s="113">
        <v>39868.269999999997</v>
      </c>
      <c r="BG24" s="113">
        <v>44789.67</v>
      </c>
      <c r="BH24" s="113">
        <v>42458.26</v>
      </c>
      <c r="BI24" s="113">
        <v>47166.48</v>
      </c>
      <c r="BJ24" s="113">
        <v>46709.34</v>
      </c>
      <c r="BK24" s="113">
        <v>48994.77</v>
      </c>
      <c r="BL24" s="113">
        <v>51280.2</v>
      </c>
      <c r="BM24" s="113">
        <v>53108.51</v>
      </c>
      <c r="BN24" s="113">
        <v>30985.599999999999</v>
      </c>
      <c r="BO24" s="113">
        <v>31716.91</v>
      </c>
      <c r="BP24" s="113">
        <v>49672.26</v>
      </c>
    </row>
    <row r="25" spans="1:68" x14ac:dyDescent="0.2">
      <c r="A25" s="112">
        <v>23</v>
      </c>
      <c r="B25" s="113">
        <v>15336.83</v>
      </c>
      <c r="C25" s="113">
        <v>17263.080000000002</v>
      </c>
      <c r="D25" s="113">
        <v>17697.29</v>
      </c>
      <c r="E25" s="113">
        <v>16009.16</v>
      </c>
      <c r="F25" s="113">
        <v>16576.810000000001</v>
      </c>
      <c r="G25" s="113">
        <v>18100.689999999999</v>
      </c>
      <c r="H25" s="113">
        <v>18924.09</v>
      </c>
      <c r="I25" s="113">
        <v>18363.8</v>
      </c>
      <c r="J25" s="113">
        <v>18520.7</v>
      </c>
      <c r="K25" s="113">
        <v>18924.04</v>
      </c>
      <c r="L25" s="113">
        <v>22026.46</v>
      </c>
      <c r="M25" s="113">
        <v>19192.98</v>
      </c>
      <c r="N25" s="113">
        <v>19394.64</v>
      </c>
      <c r="O25" s="113">
        <v>22575.32</v>
      </c>
      <c r="P25" s="113">
        <v>22712.5</v>
      </c>
      <c r="Q25" s="113">
        <v>22849.61</v>
      </c>
      <c r="R25" s="113">
        <v>19878.46</v>
      </c>
      <c r="S25" s="113">
        <v>21798.17</v>
      </c>
      <c r="T25" s="113">
        <v>23032.48</v>
      </c>
      <c r="U25" s="113">
        <v>23398.15</v>
      </c>
      <c r="V25" s="113">
        <v>24205.39</v>
      </c>
      <c r="W25" s="113">
        <v>20518.349999999999</v>
      </c>
      <c r="X25" s="113">
        <v>18892.59</v>
      </c>
      <c r="Y25" s="113">
        <v>23855.17</v>
      </c>
      <c r="Z25" s="113">
        <v>21158.21</v>
      </c>
      <c r="AA25" s="113">
        <v>21569.439999999999</v>
      </c>
      <c r="AB25" s="113">
        <v>24312.28</v>
      </c>
      <c r="AC25" s="113">
        <v>21447.7</v>
      </c>
      <c r="AD25" s="113">
        <v>24205.34</v>
      </c>
      <c r="AE25" s="113">
        <v>28197.19</v>
      </c>
      <c r="AF25" s="113">
        <v>28745.68</v>
      </c>
      <c r="AG25" s="113">
        <v>21798.15</v>
      </c>
      <c r="AH25" s="113">
        <v>25454.97</v>
      </c>
      <c r="AI25" s="113">
        <v>22438.03</v>
      </c>
      <c r="AJ25" s="113">
        <v>26049.200000000001</v>
      </c>
      <c r="AK25" s="113">
        <v>26307.87</v>
      </c>
      <c r="AL25" s="113">
        <v>28197.17</v>
      </c>
      <c r="AM25" s="113">
        <v>26826.29</v>
      </c>
      <c r="AN25" s="113">
        <v>26826.22</v>
      </c>
      <c r="AO25" s="113">
        <v>29035.77</v>
      </c>
      <c r="AP25" s="113">
        <v>27557.58</v>
      </c>
      <c r="AQ25" s="113">
        <v>24494.98</v>
      </c>
      <c r="AR25" s="113">
        <v>28197.17</v>
      </c>
      <c r="AS25" s="113">
        <v>28830.79</v>
      </c>
      <c r="AT25" s="113">
        <v>29477.99</v>
      </c>
      <c r="AU25" s="113">
        <v>30802.73</v>
      </c>
      <c r="AV25" s="113">
        <v>34665.33</v>
      </c>
      <c r="AW25" s="113">
        <v>31717.279999999999</v>
      </c>
      <c r="AX25" s="113">
        <v>29614.5</v>
      </c>
      <c r="AY25" s="113">
        <v>35427.129999999997</v>
      </c>
      <c r="AZ25" s="113">
        <v>30528.66</v>
      </c>
      <c r="BA25" s="113">
        <v>35670.86</v>
      </c>
      <c r="BB25" s="113">
        <v>41361.56</v>
      </c>
      <c r="BC25" s="113">
        <v>38093.379999999997</v>
      </c>
      <c r="BD25" s="113">
        <v>38870.35</v>
      </c>
      <c r="BE25" s="113">
        <v>40378.53</v>
      </c>
      <c r="BF25" s="113">
        <v>40851.019999999997</v>
      </c>
      <c r="BG25" s="113">
        <v>44789.67</v>
      </c>
      <c r="BH25" s="113">
        <v>42458.26</v>
      </c>
      <c r="BI25" s="113">
        <v>47166.48</v>
      </c>
      <c r="BJ25" s="113">
        <v>46709.34</v>
      </c>
      <c r="BK25" s="113">
        <v>48994.77</v>
      </c>
      <c r="BL25" s="113">
        <v>51280.2</v>
      </c>
      <c r="BM25" s="113">
        <v>53108.51</v>
      </c>
      <c r="BN25" s="113">
        <v>31716.94</v>
      </c>
      <c r="BO25" s="113">
        <v>32448.27</v>
      </c>
      <c r="BP25" s="113">
        <v>49672.26</v>
      </c>
    </row>
    <row r="26" spans="1:68" x14ac:dyDescent="0.2">
      <c r="A26" s="112">
        <v>24</v>
      </c>
      <c r="B26" s="113">
        <v>15407.33</v>
      </c>
      <c r="C26" s="113">
        <v>17421.61</v>
      </c>
      <c r="D26" s="113">
        <v>17859.39</v>
      </c>
      <c r="E26" s="113">
        <v>16079.66</v>
      </c>
      <c r="F26" s="113">
        <v>16654.330000000002</v>
      </c>
      <c r="G26" s="113">
        <v>18262.79</v>
      </c>
      <c r="H26" s="113">
        <v>19093.18</v>
      </c>
      <c r="I26" s="113">
        <v>18532.89</v>
      </c>
      <c r="J26" s="113">
        <v>18689.78</v>
      </c>
      <c r="K26" s="113">
        <v>19093.13</v>
      </c>
      <c r="L26" s="113">
        <v>22346.36</v>
      </c>
      <c r="M26" s="113">
        <v>19362.099999999999</v>
      </c>
      <c r="N26" s="113">
        <v>19566.810000000001</v>
      </c>
      <c r="O26" s="113">
        <v>22575.32</v>
      </c>
      <c r="P26" s="113">
        <v>22712.5</v>
      </c>
      <c r="Q26" s="113">
        <v>22849.61</v>
      </c>
      <c r="R26" s="113">
        <v>19878.46</v>
      </c>
      <c r="S26" s="113">
        <v>21798.17</v>
      </c>
      <c r="T26" s="113">
        <v>23032.48</v>
      </c>
      <c r="U26" s="113">
        <v>23398.15</v>
      </c>
      <c r="V26" s="113">
        <v>24205.39</v>
      </c>
      <c r="W26" s="113">
        <v>20518.349999999999</v>
      </c>
      <c r="X26" s="113">
        <v>18970.080000000002</v>
      </c>
      <c r="Y26" s="113">
        <v>23855.17</v>
      </c>
      <c r="Z26" s="113">
        <v>21158.21</v>
      </c>
      <c r="AA26" s="113">
        <v>21889.32</v>
      </c>
      <c r="AB26" s="113">
        <v>24312.28</v>
      </c>
      <c r="AC26" s="113">
        <v>21447.7</v>
      </c>
      <c r="AD26" s="113">
        <v>24205.34</v>
      </c>
      <c r="AE26" s="113">
        <v>28197.19</v>
      </c>
      <c r="AF26" s="113">
        <v>28745.68</v>
      </c>
      <c r="AG26" s="113">
        <v>21798.15</v>
      </c>
      <c r="AH26" s="113">
        <v>25454.97</v>
      </c>
      <c r="AI26" s="113">
        <v>22438.03</v>
      </c>
      <c r="AJ26" s="113">
        <v>26049.200000000001</v>
      </c>
      <c r="AK26" s="113">
        <v>26307.87</v>
      </c>
      <c r="AL26" s="113">
        <v>28197.17</v>
      </c>
      <c r="AM26" s="113">
        <v>26826.29</v>
      </c>
      <c r="AN26" s="113">
        <v>26826.22</v>
      </c>
      <c r="AO26" s="113">
        <v>29035.77</v>
      </c>
      <c r="AP26" s="113">
        <v>27557.58</v>
      </c>
      <c r="AQ26" s="113">
        <v>24494.98</v>
      </c>
      <c r="AR26" s="113">
        <v>28197.17</v>
      </c>
      <c r="AS26" s="113">
        <v>28830.79</v>
      </c>
      <c r="AT26" s="113">
        <v>29477.99</v>
      </c>
      <c r="AU26" s="113">
        <v>30802.73</v>
      </c>
      <c r="AV26" s="113">
        <v>34665.33</v>
      </c>
      <c r="AW26" s="113">
        <v>31717.279999999999</v>
      </c>
      <c r="AX26" s="113">
        <v>29614.5</v>
      </c>
      <c r="AY26" s="113">
        <v>35427.129999999997</v>
      </c>
      <c r="AZ26" s="113">
        <v>30528.66</v>
      </c>
      <c r="BA26" s="113">
        <v>35670.86</v>
      </c>
      <c r="BB26" s="113">
        <v>41361.56</v>
      </c>
      <c r="BC26" s="113">
        <v>38093.379999999997</v>
      </c>
      <c r="BD26" s="113">
        <v>38870.35</v>
      </c>
      <c r="BE26" s="113">
        <v>40378.53</v>
      </c>
      <c r="BF26" s="113">
        <v>40851.019999999997</v>
      </c>
      <c r="BG26" s="113">
        <v>44789.67</v>
      </c>
      <c r="BH26" s="113">
        <v>42458.26</v>
      </c>
      <c r="BI26" s="113">
        <v>48537.75</v>
      </c>
      <c r="BJ26" s="113">
        <v>46709.34</v>
      </c>
      <c r="BK26" s="113">
        <v>50366.04</v>
      </c>
      <c r="BL26" s="113">
        <v>51280.2</v>
      </c>
      <c r="BM26" s="113">
        <v>53108.51</v>
      </c>
      <c r="BN26" s="113">
        <v>31716.94</v>
      </c>
      <c r="BO26" s="113">
        <v>32448.27</v>
      </c>
      <c r="BP26" s="113">
        <v>49672.26</v>
      </c>
    </row>
    <row r="27" spans="1:68" x14ac:dyDescent="0.2">
      <c r="A27" s="112">
        <v>25</v>
      </c>
      <c r="B27" s="113">
        <v>15477.83</v>
      </c>
      <c r="C27" s="113">
        <v>17580.16</v>
      </c>
      <c r="D27" s="113">
        <v>18021.509999999998</v>
      </c>
      <c r="E27" s="113">
        <v>16150.16</v>
      </c>
      <c r="F27" s="113">
        <v>16731.849999999999</v>
      </c>
      <c r="G27" s="113">
        <v>18424.91</v>
      </c>
      <c r="H27" s="113">
        <v>19262.32</v>
      </c>
      <c r="I27" s="247">
        <v>18701.98</v>
      </c>
      <c r="J27" s="113">
        <v>18858.900000000001</v>
      </c>
      <c r="K27" s="113">
        <v>19262.27</v>
      </c>
      <c r="L27" s="113">
        <v>22666.240000000002</v>
      </c>
      <c r="M27" s="113">
        <v>19533.560000000001</v>
      </c>
      <c r="N27" s="113">
        <v>19739.240000000002</v>
      </c>
      <c r="O27" s="113">
        <v>23215.279999999999</v>
      </c>
      <c r="P27" s="113">
        <v>23352.44</v>
      </c>
      <c r="Q27" s="113">
        <v>23489.52</v>
      </c>
      <c r="R27" s="113">
        <v>20244.080000000002</v>
      </c>
      <c r="S27" s="113">
        <v>22163.81</v>
      </c>
      <c r="T27" s="113">
        <v>23672.37</v>
      </c>
      <c r="U27" s="113">
        <v>24038.04</v>
      </c>
      <c r="V27" s="113">
        <v>24753.85</v>
      </c>
      <c r="W27" s="113">
        <v>20883.96</v>
      </c>
      <c r="X27" s="113">
        <v>19047.57</v>
      </c>
      <c r="Y27" s="113">
        <v>24495.08</v>
      </c>
      <c r="Z27" s="113">
        <v>21523.83</v>
      </c>
      <c r="AA27" s="113">
        <v>22209.23</v>
      </c>
      <c r="AB27" s="113">
        <v>24952.22</v>
      </c>
      <c r="AC27" s="113">
        <v>21813.34</v>
      </c>
      <c r="AD27" s="113">
        <v>24753.8</v>
      </c>
      <c r="AE27" s="113">
        <v>28745.68</v>
      </c>
      <c r="AF27" s="113">
        <v>29294.15</v>
      </c>
      <c r="AG27" s="113">
        <v>22163.79</v>
      </c>
      <c r="AH27" s="113">
        <v>26094.91</v>
      </c>
      <c r="AI27" s="113">
        <v>22803.68</v>
      </c>
      <c r="AJ27" s="113">
        <v>26689.11</v>
      </c>
      <c r="AK27" s="113">
        <v>26856.34</v>
      </c>
      <c r="AL27" s="113">
        <v>28745.66</v>
      </c>
      <c r="AM27" s="113">
        <v>27466.23</v>
      </c>
      <c r="AN27" s="113">
        <v>27466.16</v>
      </c>
      <c r="AO27" s="113">
        <v>29767.1</v>
      </c>
      <c r="AP27" s="113">
        <v>28197.52</v>
      </c>
      <c r="AQ27" s="113">
        <v>24860.62</v>
      </c>
      <c r="AR27" s="113">
        <v>28745.66</v>
      </c>
      <c r="AS27" s="113">
        <v>29451.16</v>
      </c>
      <c r="AT27" s="113">
        <v>30098.39</v>
      </c>
      <c r="AU27" s="113">
        <v>31534.06</v>
      </c>
      <c r="AV27" s="113">
        <v>34665.33</v>
      </c>
      <c r="AW27" s="113">
        <v>32448.62</v>
      </c>
      <c r="AX27" s="113">
        <v>30254.39</v>
      </c>
      <c r="AY27" s="113">
        <v>35427.129999999997</v>
      </c>
      <c r="AZ27" s="113">
        <v>31168.57</v>
      </c>
      <c r="BA27" s="113">
        <v>36653.589999999997</v>
      </c>
      <c r="BB27" s="113">
        <v>41361.56</v>
      </c>
      <c r="BC27" s="113">
        <v>39076.129999999997</v>
      </c>
      <c r="BD27" s="113">
        <v>39853.1</v>
      </c>
      <c r="BE27" s="113">
        <v>40378.53</v>
      </c>
      <c r="BF27" s="113">
        <v>40851.019999999997</v>
      </c>
      <c r="BG27" s="113">
        <v>44789.67</v>
      </c>
      <c r="BH27" s="113">
        <v>42458.26</v>
      </c>
      <c r="BI27" s="113">
        <v>48537.75</v>
      </c>
      <c r="BJ27" s="113">
        <v>46709.34</v>
      </c>
      <c r="BK27" s="113">
        <v>50366.04</v>
      </c>
      <c r="BL27" s="113">
        <v>51280.2</v>
      </c>
      <c r="BM27" s="113">
        <v>53108.51</v>
      </c>
      <c r="BN27" s="113">
        <v>32448.3</v>
      </c>
      <c r="BO27" s="113">
        <v>33179.629999999997</v>
      </c>
      <c r="BP27" s="113">
        <v>49672.26</v>
      </c>
    </row>
    <row r="28" spans="1:68" x14ac:dyDescent="0.2">
      <c r="A28" s="112">
        <v>26</v>
      </c>
      <c r="B28" s="113">
        <v>15548.35</v>
      </c>
      <c r="C28" s="113">
        <v>17738.669999999998</v>
      </c>
      <c r="D28" s="113">
        <v>18183.61</v>
      </c>
      <c r="E28" s="113">
        <v>16220.64</v>
      </c>
      <c r="F28" s="113">
        <v>16809.36</v>
      </c>
      <c r="G28" s="113">
        <v>18586.98</v>
      </c>
      <c r="H28" s="113">
        <v>19431.68</v>
      </c>
      <c r="I28" s="247">
        <v>18871.14</v>
      </c>
      <c r="J28" s="113">
        <v>19028.009999999998</v>
      </c>
      <c r="K28" s="113">
        <v>19431.73</v>
      </c>
      <c r="L28" s="113">
        <v>22986.15</v>
      </c>
      <c r="M28" s="113">
        <v>19706.02</v>
      </c>
      <c r="N28" s="113">
        <v>19911.73</v>
      </c>
      <c r="O28" s="113">
        <v>23215.279999999999</v>
      </c>
      <c r="P28" s="113">
        <v>23352.44</v>
      </c>
      <c r="Q28" s="113">
        <v>23489.52</v>
      </c>
      <c r="R28" s="113">
        <v>20244.080000000002</v>
      </c>
      <c r="S28" s="113">
        <v>22163.81</v>
      </c>
      <c r="T28" s="113">
        <v>23672.37</v>
      </c>
      <c r="U28" s="113">
        <v>24038.04</v>
      </c>
      <c r="V28" s="113">
        <v>24753.85</v>
      </c>
      <c r="W28" s="113">
        <v>20883.96</v>
      </c>
      <c r="X28" s="113">
        <v>19125.11</v>
      </c>
      <c r="Y28" s="113">
        <v>24495.08</v>
      </c>
      <c r="Z28" s="113">
        <v>21523.83</v>
      </c>
      <c r="AA28" s="113">
        <v>22529.11</v>
      </c>
      <c r="AB28" s="113">
        <v>24952.22</v>
      </c>
      <c r="AC28" s="113">
        <v>21813.34</v>
      </c>
      <c r="AD28" s="113">
        <v>24753.8</v>
      </c>
      <c r="AE28" s="113">
        <v>28745.68</v>
      </c>
      <c r="AF28" s="113">
        <v>29294.15</v>
      </c>
      <c r="AG28" s="113">
        <v>22163.79</v>
      </c>
      <c r="AH28" s="113">
        <v>26094.91</v>
      </c>
      <c r="AI28" s="113">
        <v>22803.68</v>
      </c>
      <c r="AJ28" s="113">
        <v>26689.11</v>
      </c>
      <c r="AK28" s="113">
        <v>26856.34</v>
      </c>
      <c r="AL28" s="113">
        <v>28745.66</v>
      </c>
      <c r="AM28" s="113">
        <v>27466.23</v>
      </c>
      <c r="AN28" s="113">
        <v>27466.16</v>
      </c>
      <c r="AO28" s="113">
        <v>29767.1</v>
      </c>
      <c r="AP28" s="113">
        <v>28197.52</v>
      </c>
      <c r="AQ28" s="113">
        <v>24860.62</v>
      </c>
      <c r="AR28" s="113">
        <v>28745.66</v>
      </c>
      <c r="AS28" s="113">
        <v>29451.16</v>
      </c>
      <c r="AT28" s="113">
        <v>30098.39</v>
      </c>
      <c r="AU28" s="113">
        <v>31534.06</v>
      </c>
      <c r="AV28" s="113">
        <v>34665.33</v>
      </c>
      <c r="AW28" s="113">
        <v>32448.62</v>
      </c>
      <c r="AX28" s="113">
        <v>30254.39</v>
      </c>
      <c r="AY28" s="113">
        <v>35427.129999999997</v>
      </c>
      <c r="AZ28" s="113">
        <v>31168.57</v>
      </c>
      <c r="BA28" s="113">
        <v>36653.589999999997</v>
      </c>
      <c r="BB28" s="113">
        <v>41361.56</v>
      </c>
      <c r="BC28" s="113">
        <v>39076.129999999997</v>
      </c>
      <c r="BD28" s="113">
        <v>39853.1</v>
      </c>
      <c r="BE28" s="113">
        <v>40378.53</v>
      </c>
      <c r="BF28" s="113">
        <v>40851.019999999997</v>
      </c>
      <c r="BG28" s="113">
        <v>44789.67</v>
      </c>
      <c r="BH28" s="113">
        <v>42458.26</v>
      </c>
      <c r="BI28" s="113">
        <v>49909</v>
      </c>
      <c r="BJ28" s="113">
        <v>46709.34</v>
      </c>
      <c r="BK28" s="113">
        <v>51710.39</v>
      </c>
      <c r="BL28" s="113">
        <v>51280.2</v>
      </c>
      <c r="BM28" s="113">
        <v>53108.51</v>
      </c>
      <c r="BN28" s="113">
        <v>32448.3</v>
      </c>
      <c r="BO28" s="113">
        <v>33179.629999999997</v>
      </c>
      <c r="BP28" s="113">
        <v>49672.26</v>
      </c>
    </row>
    <row r="29" spans="1:68" x14ac:dyDescent="0.2">
      <c r="A29" s="112">
        <v>27</v>
      </c>
      <c r="B29" s="113">
        <v>15618.85</v>
      </c>
      <c r="C29" s="113">
        <v>17897.240000000002</v>
      </c>
      <c r="D29" s="113">
        <v>18345.71</v>
      </c>
      <c r="E29" s="113">
        <v>16291.14</v>
      </c>
      <c r="F29" s="113">
        <v>16886.88</v>
      </c>
      <c r="G29" s="113">
        <v>18749.099999999999</v>
      </c>
      <c r="H29" s="113">
        <v>19604.11</v>
      </c>
      <c r="I29" s="248">
        <v>19040.23</v>
      </c>
      <c r="J29" s="113">
        <v>19197.12</v>
      </c>
      <c r="K29" s="113">
        <v>19604.189999999999</v>
      </c>
      <c r="L29" s="113">
        <v>23306.06</v>
      </c>
      <c r="M29" s="113">
        <v>19878.53</v>
      </c>
      <c r="N29" s="113">
        <v>20084.18</v>
      </c>
      <c r="O29" s="113">
        <v>23855.19</v>
      </c>
      <c r="P29" s="113">
        <v>23992.35</v>
      </c>
      <c r="Q29" s="113">
        <v>24129.439999999999</v>
      </c>
      <c r="R29" s="113">
        <v>20609.72</v>
      </c>
      <c r="S29" s="113">
        <v>22529.43</v>
      </c>
      <c r="T29" s="113">
        <v>24312.33</v>
      </c>
      <c r="U29" s="113">
        <v>24677.97</v>
      </c>
      <c r="V29" s="113">
        <v>25302.32</v>
      </c>
      <c r="W29" s="113">
        <v>21249.61</v>
      </c>
      <c r="X29" s="113">
        <v>19202.599999999999</v>
      </c>
      <c r="Y29" s="113">
        <v>25135.02</v>
      </c>
      <c r="Z29" s="113">
        <v>21889.47</v>
      </c>
      <c r="AA29" s="113">
        <v>22849.040000000001</v>
      </c>
      <c r="AB29" s="113">
        <v>25592.11</v>
      </c>
      <c r="AC29" s="113">
        <v>22178.98</v>
      </c>
      <c r="AD29" s="113">
        <v>25302.27</v>
      </c>
      <c r="AE29" s="113">
        <v>29294.15</v>
      </c>
      <c r="AF29" s="113">
        <v>29294.15</v>
      </c>
      <c r="AG29" s="113">
        <v>22529.41</v>
      </c>
      <c r="AH29" s="113">
        <v>26734.85</v>
      </c>
      <c r="AI29" s="113">
        <v>23169.29</v>
      </c>
      <c r="AJ29" s="113">
        <v>27329.05</v>
      </c>
      <c r="AK29" s="113">
        <v>27404.83</v>
      </c>
      <c r="AL29" s="113">
        <v>29294.12</v>
      </c>
      <c r="AM29" s="113">
        <v>28106.12</v>
      </c>
      <c r="AN29" s="113">
        <v>28106.04</v>
      </c>
      <c r="AO29" s="113">
        <v>30498.44</v>
      </c>
      <c r="AP29" s="113">
        <v>28837.43</v>
      </c>
      <c r="AQ29" s="113">
        <v>25226.240000000002</v>
      </c>
      <c r="AR29" s="113">
        <v>29294.12</v>
      </c>
      <c r="AS29" s="113">
        <v>30071.57</v>
      </c>
      <c r="AT29" s="113">
        <v>30718.79</v>
      </c>
      <c r="AU29" s="113">
        <v>32265.4</v>
      </c>
      <c r="AV29" s="113">
        <v>34665.33</v>
      </c>
      <c r="AW29" s="113">
        <v>33179.980000000003</v>
      </c>
      <c r="AX29" s="113">
        <v>30894.33</v>
      </c>
      <c r="AY29" s="113">
        <v>35427.129999999997</v>
      </c>
      <c r="AZ29" s="113">
        <v>31808.48</v>
      </c>
      <c r="BA29" s="113">
        <v>36653.589999999997</v>
      </c>
      <c r="BB29" s="113">
        <v>41361.56</v>
      </c>
      <c r="BC29" s="113">
        <v>39076.129999999997</v>
      </c>
      <c r="BD29" s="113">
        <v>39853.1</v>
      </c>
      <c r="BE29" s="113">
        <v>40378.53</v>
      </c>
      <c r="BF29" s="113">
        <v>40851.019999999997</v>
      </c>
      <c r="BG29" s="113">
        <v>44789.67</v>
      </c>
      <c r="BH29" s="113">
        <v>42458.26</v>
      </c>
      <c r="BI29" s="113">
        <v>49909</v>
      </c>
      <c r="BJ29" s="113">
        <v>46709.34</v>
      </c>
      <c r="BK29" s="113">
        <v>51710.39</v>
      </c>
      <c r="BL29" s="113">
        <v>51280.2</v>
      </c>
      <c r="BM29" s="113">
        <v>53108.51</v>
      </c>
      <c r="BN29" s="113">
        <v>33179.660000000003</v>
      </c>
      <c r="BO29" s="113">
        <v>33910.97</v>
      </c>
      <c r="BP29" s="113">
        <v>49672.26</v>
      </c>
    </row>
    <row r="30" spans="1:68" x14ac:dyDescent="0.2">
      <c r="A30" s="112">
        <v>28</v>
      </c>
      <c r="B30" s="113">
        <v>15618.85</v>
      </c>
      <c r="C30" s="113">
        <v>18055.77</v>
      </c>
      <c r="D30" s="113">
        <v>18507.830000000002</v>
      </c>
      <c r="E30" s="113">
        <v>16291.14</v>
      </c>
      <c r="F30" s="113">
        <v>16886.88</v>
      </c>
      <c r="G30" s="113">
        <v>18911.2</v>
      </c>
      <c r="H30" s="113">
        <v>19776.57</v>
      </c>
      <c r="I30" s="113">
        <v>19209.34</v>
      </c>
      <c r="J30" s="113">
        <v>19366.240000000002</v>
      </c>
      <c r="K30" s="113">
        <v>19776.650000000001</v>
      </c>
      <c r="L30" s="113">
        <v>23625.94</v>
      </c>
      <c r="M30" s="113">
        <v>20050.990000000002</v>
      </c>
      <c r="N30" s="113">
        <v>20256.689999999999</v>
      </c>
      <c r="O30" s="113">
        <v>23855.19</v>
      </c>
      <c r="P30" s="113">
        <v>23992.35</v>
      </c>
      <c r="Q30" s="113">
        <v>24129.439999999999</v>
      </c>
      <c r="R30" s="113">
        <v>20609.72</v>
      </c>
      <c r="S30" s="113">
        <v>22529.43</v>
      </c>
      <c r="T30" s="113">
        <v>24312.33</v>
      </c>
      <c r="U30" s="113">
        <v>24677.97</v>
      </c>
      <c r="V30" s="113">
        <v>25302.32</v>
      </c>
      <c r="W30" s="113">
        <v>21249.61</v>
      </c>
      <c r="X30" s="113">
        <v>19202.599999999999</v>
      </c>
      <c r="Y30" s="113">
        <v>25135.02</v>
      </c>
      <c r="Z30" s="113">
        <v>21889.47</v>
      </c>
      <c r="AA30" s="113">
        <v>23168.9</v>
      </c>
      <c r="AB30" s="113">
        <v>25592.11</v>
      </c>
      <c r="AC30" s="113">
        <v>22178.98</v>
      </c>
      <c r="AD30" s="113">
        <v>25302.27</v>
      </c>
      <c r="AE30" s="113">
        <v>29294.15</v>
      </c>
      <c r="AF30" s="113">
        <v>29294.15</v>
      </c>
      <c r="AG30" s="113">
        <v>22529.41</v>
      </c>
      <c r="AH30" s="113">
        <v>26734.85</v>
      </c>
      <c r="AI30" s="113">
        <v>23169.29</v>
      </c>
      <c r="AJ30" s="113">
        <v>27329.05</v>
      </c>
      <c r="AK30" s="113">
        <v>27404.83</v>
      </c>
      <c r="AL30" s="113">
        <v>29294.12</v>
      </c>
      <c r="AM30" s="113">
        <v>28106.12</v>
      </c>
      <c r="AN30" s="113">
        <v>28106.04</v>
      </c>
      <c r="AO30" s="113">
        <v>30498.44</v>
      </c>
      <c r="AP30" s="113">
        <v>28837.43</v>
      </c>
      <c r="AQ30" s="113">
        <v>25226.240000000002</v>
      </c>
      <c r="AR30" s="113">
        <v>29294.12</v>
      </c>
      <c r="AS30" s="113">
        <v>30071.57</v>
      </c>
      <c r="AT30" s="113">
        <v>30718.79</v>
      </c>
      <c r="AU30" s="113">
        <v>32265.4</v>
      </c>
      <c r="AV30" s="113">
        <v>34665.33</v>
      </c>
      <c r="AW30" s="113">
        <v>33179.980000000003</v>
      </c>
      <c r="AX30" s="113">
        <v>30894.33</v>
      </c>
      <c r="AY30" s="113">
        <v>35427.129999999997</v>
      </c>
      <c r="AZ30" s="113">
        <v>31808.48</v>
      </c>
      <c r="BA30" s="113">
        <v>36653.589999999997</v>
      </c>
      <c r="BB30" s="113">
        <v>41361.56</v>
      </c>
      <c r="BC30" s="113">
        <v>39076.129999999997</v>
      </c>
      <c r="BD30" s="113">
        <v>39853.1</v>
      </c>
      <c r="BE30" s="113">
        <v>40378.53</v>
      </c>
      <c r="BF30" s="113">
        <v>40851.019999999997</v>
      </c>
      <c r="BG30" s="113">
        <v>44789.67</v>
      </c>
      <c r="BH30" s="113">
        <v>42458.26</v>
      </c>
      <c r="BI30" s="113">
        <v>51280.27</v>
      </c>
      <c r="BJ30" s="113">
        <v>46709.34</v>
      </c>
      <c r="BK30" s="113">
        <v>53081.64</v>
      </c>
      <c r="BL30" s="113">
        <v>51280.2</v>
      </c>
      <c r="BM30" s="113">
        <v>53108.51</v>
      </c>
      <c r="BN30" s="113">
        <v>33179.660000000003</v>
      </c>
      <c r="BO30" s="113">
        <v>33910.97</v>
      </c>
      <c r="BP30" s="113">
        <v>49672.26</v>
      </c>
    </row>
    <row r="31" spans="1:68" x14ac:dyDescent="0.2">
      <c r="A31" s="112">
        <v>29</v>
      </c>
      <c r="B31" s="113">
        <v>15618.85</v>
      </c>
      <c r="C31" s="113">
        <v>18214.3</v>
      </c>
      <c r="D31" s="113">
        <v>18669.900000000001</v>
      </c>
      <c r="E31" s="113">
        <v>16291.14</v>
      </c>
      <c r="F31" s="113">
        <v>16886.88</v>
      </c>
      <c r="G31" s="113">
        <v>19073.3</v>
      </c>
      <c r="H31" s="113">
        <v>19949.080000000002</v>
      </c>
      <c r="I31" s="113">
        <v>19378.43</v>
      </c>
      <c r="J31" s="113">
        <v>19537.75</v>
      </c>
      <c r="K31" s="113">
        <v>19949.13</v>
      </c>
      <c r="L31" s="113">
        <v>23945.85</v>
      </c>
      <c r="M31" s="113">
        <v>20223.48</v>
      </c>
      <c r="N31" s="113">
        <v>20429.150000000001</v>
      </c>
      <c r="O31" s="113">
        <v>24495.1</v>
      </c>
      <c r="P31" s="113">
        <v>23992.35</v>
      </c>
      <c r="Q31" s="113">
        <v>24769.37</v>
      </c>
      <c r="R31" s="113">
        <v>20975.34</v>
      </c>
      <c r="S31" s="113">
        <v>22895.07</v>
      </c>
      <c r="T31" s="113">
        <v>24952.27</v>
      </c>
      <c r="U31" s="113">
        <v>25317.91</v>
      </c>
      <c r="V31" s="113">
        <v>25302.32</v>
      </c>
      <c r="W31" s="113">
        <v>21615.25</v>
      </c>
      <c r="X31" s="113">
        <v>19202.599999999999</v>
      </c>
      <c r="Y31" s="113">
        <v>25774.93</v>
      </c>
      <c r="Z31" s="113">
        <v>22255.11</v>
      </c>
      <c r="AA31" s="113">
        <v>23488.799999999999</v>
      </c>
      <c r="AB31" s="113">
        <v>26232.04</v>
      </c>
      <c r="AC31" s="113">
        <v>22544.58</v>
      </c>
      <c r="AD31" s="113">
        <v>25302.27</v>
      </c>
      <c r="AE31" s="113">
        <v>29294.15</v>
      </c>
      <c r="AF31" s="113">
        <v>29294.15</v>
      </c>
      <c r="AG31" s="113">
        <v>22895.05</v>
      </c>
      <c r="AH31" s="113">
        <v>27374.73</v>
      </c>
      <c r="AI31" s="113">
        <v>23534.94</v>
      </c>
      <c r="AJ31" s="113">
        <v>27968.93</v>
      </c>
      <c r="AK31" s="113">
        <v>27404.83</v>
      </c>
      <c r="AL31" s="113">
        <v>29294.12</v>
      </c>
      <c r="AM31" s="113">
        <v>28746.080000000002</v>
      </c>
      <c r="AN31" s="113">
        <v>28746.01</v>
      </c>
      <c r="AO31" s="113">
        <v>30498.44</v>
      </c>
      <c r="AP31" s="113">
        <v>29477.37</v>
      </c>
      <c r="AQ31" s="113">
        <v>25591.88</v>
      </c>
      <c r="AR31" s="113">
        <v>29294.12</v>
      </c>
      <c r="AS31" s="113">
        <v>30071.57</v>
      </c>
      <c r="AT31" s="113">
        <v>30718.79</v>
      </c>
      <c r="AU31" s="113">
        <v>32265.4</v>
      </c>
      <c r="AV31" s="113">
        <v>34665.33</v>
      </c>
      <c r="AW31" s="113">
        <v>33179.980000000003</v>
      </c>
      <c r="AX31" s="113">
        <v>31534.26</v>
      </c>
      <c r="AY31" s="113">
        <v>35427.129999999997</v>
      </c>
      <c r="AZ31" s="113">
        <v>32448.42</v>
      </c>
      <c r="BA31" s="113">
        <v>36653.589999999997</v>
      </c>
      <c r="BB31" s="113">
        <v>41361.56</v>
      </c>
      <c r="BC31" s="113">
        <v>39076.129999999997</v>
      </c>
      <c r="BD31" s="113">
        <v>39853.1</v>
      </c>
      <c r="BE31" s="113">
        <v>40378.53</v>
      </c>
      <c r="BF31" s="113">
        <v>40851.019999999997</v>
      </c>
      <c r="BG31" s="113">
        <v>44789.67</v>
      </c>
      <c r="BH31" s="113">
        <v>42458.26</v>
      </c>
      <c r="BI31" s="113">
        <v>51280.27</v>
      </c>
      <c r="BJ31" s="113">
        <v>46709.34</v>
      </c>
      <c r="BK31" s="113">
        <v>53081.64</v>
      </c>
      <c r="BL31" s="113">
        <v>51280.2</v>
      </c>
      <c r="BM31" s="113">
        <v>53108.51</v>
      </c>
      <c r="BN31" s="113">
        <v>33179.660000000003</v>
      </c>
      <c r="BO31" s="113">
        <v>33910.97</v>
      </c>
      <c r="BP31" s="113">
        <v>49672.26</v>
      </c>
    </row>
    <row r="32" spans="1:68" x14ac:dyDescent="0.2">
      <c r="A32" s="112">
        <v>30</v>
      </c>
      <c r="B32" s="113">
        <v>15618.85</v>
      </c>
      <c r="C32" s="113">
        <v>18214.3</v>
      </c>
      <c r="D32" s="113">
        <v>18669.900000000001</v>
      </c>
      <c r="E32" s="113">
        <v>16291.14</v>
      </c>
      <c r="F32" s="113">
        <v>16886.88</v>
      </c>
      <c r="G32" s="113">
        <v>19073.3</v>
      </c>
      <c r="H32" s="113">
        <v>19949.080000000002</v>
      </c>
      <c r="I32" s="113">
        <v>19378.43</v>
      </c>
      <c r="J32" s="113">
        <v>19537.75</v>
      </c>
      <c r="K32" s="113">
        <v>19949.13</v>
      </c>
      <c r="L32" s="113">
        <v>23945.85</v>
      </c>
      <c r="M32" s="113">
        <v>20223.48</v>
      </c>
      <c r="N32" s="113">
        <v>20429.150000000001</v>
      </c>
      <c r="O32" s="113">
        <v>24495.1</v>
      </c>
      <c r="P32" s="113">
        <v>23992.35</v>
      </c>
      <c r="Q32" s="113">
        <v>24769.37</v>
      </c>
      <c r="R32" s="113">
        <v>20975.34</v>
      </c>
      <c r="S32" s="113">
        <v>22895.07</v>
      </c>
      <c r="T32" s="113">
        <v>24952.27</v>
      </c>
      <c r="U32" s="113">
        <v>25317.91</v>
      </c>
      <c r="V32" s="113">
        <v>25302.32</v>
      </c>
      <c r="W32" s="113">
        <v>21615.25</v>
      </c>
      <c r="X32" s="113">
        <v>19202.599999999999</v>
      </c>
      <c r="Y32" s="113">
        <v>25774.93</v>
      </c>
      <c r="Z32" s="113">
        <v>22255.11</v>
      </c>
      <c r="AA32" s="113">
        <v>23488.799999999999</v>
      </c>
      <c r="AB32" s="113">
        <v>26232.04</v>
      </c>
      <c r="AC32" s="113">
        <v>22544.58</v>
      </c>
      <c r="AD32" s="113">
        <v>25302.27</v>
      </c>
      <c r="AE32" s="113">
        <v>29294.15</v>
      </c>
      <c r="AF32" s="113">
        <v>29294.15</v>
      </c>
      <c r="AG32" s="113">
        <v>22895.05</v>
      </c>
      <c r="AH32" s="113">
        <v>27374.73</v>
      </c>
      <c r="AI32" s="113">
        <v>23534.94</v>
      </c>
      <c r="AJ32" s="113">
        <v>27968.93</v>
      </c>
      <c r="AK32" s="113">
        <v>27404.83</v>
      </c>
      <c r="AL32" s="113">
        <v>29294.12</v>
      </c>
      <c r="AM32" s="113">
        <v>28746.080000000002</v>
      </c>
      <c r="AN32" s="113">
        <v>28746.01</v>
      </c>
      <c r="AO32" s="113">
        <v>30498.44</v>
      </c>
      <c r="AP32" s="113">
        <v>29477.37</v>
      </c>
      <c r="AQ32" s="113">
        <v>25591.88</v>
      </c>
      <c r="AR32" s="113">
        <v>29294.12</v>
      </c>
      <c r="AS32" s="113">
        <v>30071.57</v>
      </c>
      <c r="AT32" s="113">
        <v>30718.79</v>
      </c>
      <c r="AU32" s="113">
        <v>32265.4</v>
      </c>
      <c r="AV32" s="113">
        <v>34665.33</v>
      </c>
      <c r="AW32" s="113">
        <v>33179.980000000003</v>
      </c>
      <c r="AX32" s="113">
        <v>31534.26</v>
      </c>
      <c r="AY32" s="113">
        <v>35427.129999999997</v>
      </c>
      <c r="AZ32" s="113">
        <v>32448.42</v>
      </c>
      <c r="BA32" s="113">
        <v>36653.589999999997</v>
      </c>
      <c r="BB32" s="113">
        <v>41361.56</v>
      </c>
      <c r="BC32" s="113">
        <v>39076.129999999997</v>
      </c>
      <c r="BD32" s="113">
        <v>39853.1</v>
      </c>
      <c r="BE32" s="113">
        <v>40378.53</v>
      </c>
      <c r="BF32" s="113">
        <v>40851.019999999997</v>
      </c>
      <c r="BG32" s="113">
        <v>44789.67</v>
      </c>
      <c r="BH32" s="113">
        <v>42458.26</v>
      </c>
      <c r="BI32" s="113">
        <v>51280.27</v>
      </c>
      <c r="BJ32" s="113">
        <v>46709.34</v>
      </c>
      <c r="BK32" s="113">
        <v>54452.91</v>
      </c>
      <c r="BL32" s="113">
        <v>51280.2</v>
      </c>
      <c r="BM32" s="113">
        <v>53108.51</v>
      </c>
      <c r="BN32" s="113">
        <v>33179.660000000003</v>
      </c>
      <c r="BO32" s="113">
        <v>33910.97</v>
      </c>
      <c r="BP32" s="113">
        <v>49672.26</v>
      </c>
    </row>
    <row r="33" spans="1:68" x14ac:dyDescent="0.2">
      <c r="A33" s="112">
        <v>31</v>
      </c>
      <c r="B33" s="113">
        <v>15618.85</v>
      </c>
      <c r="C33" s="113">
        <v>18214.3</v>
      </c>
      <c r="D33" s="113">
        <v>18669.900000000001</v>
      </c>
      <c r="E33" s="113">
        <v>16291.14</v>
      </c>
      <c r="F33" s="113">
        <v>16886.88</v>
      </c>
      <c r="G33" s="113">
        <v>19073.3</v>
      </c>
      <c r="H33" s="113">
        <v>19949.080000000002</v>
      </c>
      <c r="I33" s="113">
        <v>19378.43</v>
      </c>
      <c r="J33" s="113">
        <v>19537.75</v>
      </c>
      <c r="K33" s="113">
        <v>19949.13</v>
      </c>
      <c r="L33" s="113">
        <v>23945.85</v>
      </c>
      <c r="M33" s="113">
        <v>20223.48</v>
      </c>
      <c r="N33" s="113">
        <v>20429.150000000001</v>
      </c>
      <c r="O33" s="113">
        <v>24495.1</v>
      </c>
      <c r="P33" s="113">
        <v>23992.35</v>
      </c>
      <c r="Q33" s="113">
        <v>24769.37</v>
      </c>
      <c r="R33" s="113">
        <v>21340.98</v>
      </c>
      <c r="S33" s="113">
        <v>23260.69</v>
      </c>
      <c r="T33" s="113">
        <v>24952.27</v>
      </c>
      <c r="U33" s="113">
        <v>25317.91</v>
      </c>
      <c r="V33" s="113">
        <v>25302.32</v>
      </c>
      <c r="W33" s="113">
        <v>21980.87</v>
      </c>
      <c r="X33" s="113">
        <v>19202.599999999999</v>
      </c>
      <c r="Y33" s="113">
        <v>25774.93</v>
      </c>
      <c r="Z33" s="113">
        <v>22620.73</v>
      </c>
      <c r="AA33" s="113">
        <v>23488.799999999999</v>
      </c>
      <c r="AB33" s="113">
        <v>26232.04</v>
      </c>
      <c r="AC33" s="113">
        <v>22910.22</v>
      </c>
      <c r="AD33" s="113">
        <v>25302.27</v>
      </c>
      <c r="AE33" s="113">
        <v>29294.15</v>
      </c>
      <c r="AF33" s="113">
        <v>29294.15</v>
      </c>
      <c r="AG33" s="113">
        <v>23260.67</v>
      </c>
      <c r="AH33" s="113">
        <v>27374.73</v>
      </c>
      <c r="AI33" s="113">
        <v>23900.6</v>
      </c>
      <c r="AJ33" s="113">
        <v>27968.93</v>
      </c>
      <c r="AK33" s="113">
        <v>27404.83</v>
      </c>
      <c r="AL33" s="113">
        <v>29294.12</v>
      </c>
      <c r="AM33" s="113">
        <v>28746.080000000002</v>
      </c>
      <c r="AN33" s="113">
        <v>29385.919999999998</v>
      </c>
      <c r="AO33" s="113">
        <v>30498.44</v>
      </c>
      <c r="AP33" s="113">
        <v>30117.25</v>
      </c>
      <c r="AQ33" s="113">
        <v>25957.5</v>
      </c>
      <c r="AR33" s="113">
        <v>29294.12</v>
      </c>
      <c r="AS33" s="113">
        <v>30071.57</v>
      </c>
      <c r="AT33" s="113">
        <v>30718.79</v>
      </c>
      <c r="AU33" s="113">
        <v>32265.4</v>
      </c>
      <c r="AV33" s="113">
        <v>34665.33</v>
      </c>
      <c r="AW33" s="113">
        <v>33179.980000000003</v>
      </c>
      <c r="AX33" s="113">
        <v>32174.17</v>
      </c>
      <c r="AY33" s="113">
        <v>35427.129999999997</v>
      </c>
      <c r="AZ33" s="113">
        <v>33088.33</v>
      </c>
      <c r="BA33" s="113">
        <v>36653.589999999997</v>
      </c>
      <c r="BB33" s="113">
        <v>41361.56</v>
      </c>
      <c r="BC33" s="113">
        <v>39076.129999999997</v>
      </c>
      <c r="BD33" s="113">
        <v>39853.1</v>
      </c>
      <c r="BE33" s="113">
        <v>40378.53</v>
      </c>
      <c r="BF33" s="113">
        <v>40851.019999999997</v>
      </c>
      <c r="BG33" s="113">
        <v>44789.67</v>
      </c>
      <c r="BH33" s="113">
        <v>42458.26</v>
      </c>
      <c r="BI33" s="113">
        <v>51280.27</v>
      </c>
      <c r="BJ33" s="113">
        <v>46709.34</v>
      </c>
      <c r="BK33" s="113">
        <v>54452.91</v>
      </c>
      <c r="BL33" s="113">
        <v>51280.2</v>
      </c>
      <c r="BM33" s="113">
        <v>53108.51</v>
      </c>
      <c r="BN33" s="113">
        <v>33179.660000000003</v>
      </c>
      <c r="BO33" s="113">
        <v>33910.97</v>
      </c>
      <c r="BP33" s="113">
        <v>49672.26</v>
      </c>
    </row>
    <row r="34" spans="1:68" x14ac:dyDescent="0.2">
      <c r="A34" s="3">
        <v>32</v>
      </c>
      <c r="B34" s="113">
        <v>15618.85</v>
      </c>
      <c r="C34" s="113">
        <v>18214.3</v>
      </c>
      <c r="D34" s="113">
        <v>18669.900000000001</v>
      </c>
      <c r="E34" s="113">
        <v>16291.14</v>
      </c>
      <c r="F34" s="113">
        <v>16886.88</v>
      </c>
      <c r="G34" s="113">
        <v>19073.3</v>
      </c>
      <c r="H34" s="113">
        <v>19949.080000000002</v>
      </c>
      <c r="I34" s="113">
        <v>19378.43</v>
      </c>
      <c r="J34" s="113">
        <v>19537.75</v>
      </c>
      <c r="K34" s="113">
        <v>19949.13</v>
      </c>
      <c r="L34" s="113">
        <v>23945.85</v>
      </c>
      <c r="M34" s="113">
        <v>20223.48</v>
      </c>
      <c r="N34" s="113">
        <v>20429.150000000001</v>
      </c>
      <c r="O34" s="113">
        <v>24495.1</v>
      </c>
      <c r="P34" s="113">
        <v>23992.35</v>
      </c>
      <c r="Q34" s="113">
        <v>24769.37</v>
      </c>
      <c r="R34" s="113">
        <v>21340.98</v>
      </c>
      <c r="S34" s="113">
        <v>23260.69</v>
      </c>
      <c r="T34" s="113">
        <v>24952.27</v>
      </c>
      <c r="U34" s="113">
        <v>25317.91</v>
      </c>
      <c r="V34" s="113">
        <v>25302.32</v>
      </c>
      <c r="W34" s="113">
        <v>21980.87</v>
      </c>
      <c r="X34" s="113">
        <v>19202.599999999999</v>
      </c>
      <c r="Y34" s="113">
        <v>25774.93</v>
      </c>
      <c r="Z34" s="113">
        <v>22620.73</v>
      </c>
      <c r="AA34" s="113">
        <v>23488.799999999999</v>
      </c>
      <c r="AB34" s="113">
        <v>26232.04</v>
      </c>
      <c r="AC34" s="113">
        <v>22910.22</v>
      </c>
      <c r="AD34" s="113">
        <v>25302.27</v>
      </c>
      <c r="AE34" s="113">
        <v>29294.15</v>
      </c>
      <c r="AF34" s="113">
        <v>29294.15</v>
      </c>
      <c r="AG34" s="113">
        <v>23260.67</v>
      </c>
      <c r="AH34" s="113">
        <v>27374.73</v>
      </c>
      <c r="AI34" s="113">
        <v>23900.6</v>
      </c>
      <c r="AJ34" s="113">
        <v>27968.93</v>
      </c>
      <c r="AK34" s="113">
        <v>27404.83</v>
      </c>
      <c r="AL34" s="113">
        <v>29294.12</v>
      </c>
      <c r="AM34" s="113">
        <v>28746.080000000002</v>
      </c>
      <c r="AN34" s="113">
        <v>29385.919999999998</v>
      </c>
      <c r="AO34" s="113">
        <v>30498.44</v>
      </c>
      <c r="AP34" s="113">
        <v>30117.25</v>
      </c>
      <c r="AQ34" s="113">
        <v>25957.5</v>
      </c>
      <c r="AR34" s="113">
        <v>29294.12</v>
      </c>
      <c r="AS34" s="113">
        <v>30071.57</v>
      </c>
      <c r="AT34" s="113">
        <v>30718.79</v>
      </c>
      <c r="AU34" s="113">
        <v>32265.4</v>
      </c>
      <c r="AV34" s="113">
        <v>34665.33</v>
      </c>
      <c r="AW34" s="113">
        <v>33179.980000000003</v>
      </c>
      <c r="AX34" s="113">
        <v>32174.17</v>
      </c>
      <c r="AY34" s="113">
        <v>35427.129999999997</v>
      </c>
      <c r="AZ34" s="113">
        <v>33088.33</v>
      </c>
      <c r="BA34" s="113">
        <v>36653.589999999997</v>
      </c>
      <c r="BB34" s="113">
        <v>41361.56</v>
      </c>
      <c r="BC34" s="113">
        <v>39076.129999999997</v>
      </c>
      <c r="BD34" s="113">
        <v>39853.1</v>
      </c>
      <c r="BE34" s="113">
        <v>40378.53</v>
      </c>
      <c r="BF34" s="113">
        <v>40851.019999999997</v>
      </c>
      <c r="BG34" s="113">
        <v>44789.67</v>
      </c>
      <c r="BH34" s="113">
        <v>42458.26</v>
      </c>
      <c r="BI34" s="113">
        <v>51280.27</v>
      </c>
      <c r="BJ34" s="113">
        <v>46709.34</v>
      </c>
      <c r="BK34" s="113">
        <v>54452.91</v>
      </c>
      <c r="BL34" s="113">
        <v>51280.2</v>
      </c>
      <c r="BM34" s="113">
        <v>53108.51</v>
      </c>
      <c r="BN34" s="113">
        <v>33179.660000000003</v>
      </c>
      <c r="BO34" s="113">
        <v>33910.97</v>
      </c>
      <c r="BP34" s="113">
        <v>49672.26</v>
      </c>
    </row>
    <row r="35" spans="1:68" x14ac:dyDescent="0.2">
      <c r="A35" s="3">
        <v>33</v>
      </c>
      <c r="B35" s="113">
        <v>15618.85</v>
      </c>
      <c r="C35" s="113">
        <v>18214.3</v>
      </c>
      <c r="D35" s="113">
        <v>18669.900000000001</v>
      </c>
      <c r="E35" s="113">
        <v>16291.14</v>
      </c>
      <c r="F35" s="113">
        <v>16886.88</v>
      </c>
      <c r="G35" s="113">
        <v>19073.3</v>
      </c>
      <c r="H35" s="113">
        <v>19949.080000000002</v>
      </c>
      <c r="I35" s="113">
        <v>19378.43</v>
      </c>
      <c r="J35" s="113">
        <v>19537.75</v>
      </c>
      <c r="K35" s="113">
        <v>19949.13</v>
      </c>
      <c r="L35" s="113">
        <v>23945.85</v>
      </c>
      <c r="M35" s="113">
        <v>20223.48</v>
      </c>
      <c r="N35" s="113">
        <v>20429.150000000001</v>
      </c>
      <c r="O35" s="113">
        <v>24495.1</v>
      </c>
      <c r="P35" s="113">
        <v>23992.35</v>
      </c>
      <c r="Q35" s="113">
        <v>24769.37</v>
      </c>
      <c r="R35" s="113">
        <v>21340.98</v>
      </c>
      <c r="S35" s="113">
        <v>23260.69</v>
      </c>
      <c r="T35" s="113">
        <v>24952.27</v>
      </c>
      <c r="U35" s="113">
        <v>25317.91</v>
      </c>
      <c r="V35" s="113">
        <v>25302.32</v>
      </c>
      <c r="W35" s="113">
        <v>21980.87</v>
      </c>
      <c r="X35" s="113">
        <v>19202.599999999999</v>
      </c>
      <c r="Y35" s="113">
        <v>25774.93</v>
      </c>
      <c r="Z35" s="113">
        <v>22620.73</v>
      </c>
      <c r="AA35" s="113">
        <v>23488.799999999999</v>
      </c>
      <c r="AB35" s="113">
        <v>26232.04</v>
      </c>
      <c r="AC35" s="113">
        <v>22910.22</v>
      </c>
      <c r="AD35" s="113">
        <v>25302.27</v>
      </c>
      <c r="AE35" s="113">
        <v>29294.15</v>
      </c>
      <c r="AF35" s="113">
        <v>29294.15</v>
      </c>
      <c r="AG35" s="113">
        <v>23260.67</v>
      </c>
      <c r="AH35" s="113">
        <v>27374.73</v>
      </c>
      <c r="AI35" s="113">
        <v>23900.6</v>
      </c>
      <c r="AJ35" s="113">
        <v>27968.93</v>
      </c>
      <c r="AK35" s="113">
        <v>27404.83</v>
      </c>
      <c r="AL35" s="113">
        <v>29294.12</v>
      </c>
      <c r="AM35" s="113">
        <v>28746.080000000002</v>
      </c>
      <c r="AN35" s="113">
        <v>29385.919999999998</v>
      </c>
      <c r="AO35" s="113">
        <v>30498.44</v>
      </c>
      <c r="AP35" s="113">
        <v>30117.25</v>
      </c>
      <c r="AQ35" s="113">
        <v>25957.5</v>
      </c>
      <c r="AR35" s="113">
        <v>29294.12</v>
      </c>
      <c r="AS35" s="113">
        <v>30071.57</v>
      </c>
      <c r="AT35" s="113">
        <v>30718.79</v>
      </c>
      <c r="AU35" s="113">
        <v>32265.4</v>
      </c>
      <c r="AV35" s="113">
        <v>34665.33</v>
      </c>
      <c r="AW35" s="113">
        <v>33179.980000000003</v>
      </c>
      <c r="AX35" s="113">
        <v>32174.17</v>
      </c>
      <c r="AY35" s="113">
        <v>35427.129999999997</v>
      </c>
      <c r="AZ35" s="113">
        <v>33088.33</v>
      </c>
      <c r="BA35" s="113">
        <v>36653.589999999997</v>
      </c>
      <c r="BB35" s="113">
        <v>41361.56</v>
      </c>
      <c r="BC35" s="113">
        <v>39076.129999999997</v>
      </c>
      <c r="BD35" s="113">
        <v>39853.1</v>
      </c>
      <c r="BE35" s="113">
        <v>40378.53</v>
      </c>
      <c r="BF35" s="113">
        <v>40851.019999999997</v>
      </c>
      <c r="BG35" s="113">
        <v>44789.67</v>
      </c>
      <c r="BH35" s="113">
        <v>42458.26</v>
      </c>
      <c r="BI35" s="113">
        <v>51280.27</v>
      </c>
      <c r="BJ35" s="113">
        <v>46709.34</v>
      </c>
      <c r="BK35" s="113">
        <v>54452.91</v>
      </c>
      <c r="BL35" s="113">
        <v>51280.2</v>
      </c>
      <c r="BM35" s="113">
        <v>53108.51</v>
      </c>
      <c r="BN35" s="113">
        <v>33179.660000000003</v>
      </c>
      <c r="BO35" s="113">
        <v>33910.97</v>
      </c>
      <c r="BP35" s="113">
        <v>49672.26</v>
      </c>
    </row>
    <row r="36" spans="1:68" x14ac:dyDescent="0.2">
      <c r="A36" s="3">
        <v>34</v>
      </c>
      <c r="B36" s="113">
        <v>15618.85</v>
      </c>
      <c r="C36" s="113">
        <v>18214.3</v>
      </c>
      <c r="D36" s="113">
        <v>18669.900000000001</v>
      </c>
      <c r="E36" s="113">
        <v>16291.14</v>
      </c>
      <c r="F36" s="113">
        <v>16886.88</v>
      </c>
      <c r="G36" s="113">
        <v>19073.3</v>
      </c>
      <c r="H36" s="113">
        <v>19949.080000000002</v>
      </c>
      <c r="I36" s="113">
        <v>19378.43</v>
      </c>
      <c r="J36" s="113">
        <v>19537.75</v>
      </c>
      <c r="K36" s="113">
        <v>19949.13</v>
      </c>
      <c r="L36" s="113">
        <v>23945.85</v>
      </c>
      <c r="M36" s="113">
        <v>20223.48</v>
      </c>
      <c r="N36" s="113">
        <v>20429.150000000001</v>
      </c>
      <c r="O36" s="113">
        <v>24495.1</v>
      </c>
      <c r="P36" s="113">
        <v>23992.35</v>
      </c>
      <c r="Q36" s="113">
        <v>24769.37</v>
      </c>
      <c r="R36" s="113">
        <v>21340.98</v>
      </c>
      <c r="S36" s="113">
        <v>23260.69</v>
      </c>
      <c r="T36" s="113">
        <v>24952.27</v>
      </c>
      <c r="U36" s="113">
        <v>25317.91</v>
      </c>
      <c r="V36" s="113">
        <v>25302.32</v>
      </c>
      <c r="W36" s="113">
        <v>21980.87</v>
      </c>
      <c r="X36" s="113">
        <v>19202.599999999999</v>
      </c>
      <c r="Y36" s="113">
        <v>25774.93</v>
      </c>
      <c r="Z36" s="113">
        <v>22620.73</v>
      </c>
      <c r="AA36" s="113">
        <v>23488.799999999999</v>
      </c>
      <c r="AB36" s="113">
        <v>26232.04</v>
      </c>
      <c r="AC36" s="113">
        <v>22910.22</v>
      </c>
      <c r="AD36" s="113">
        <v>25302.27</v>
      </c>
      <c r="AE36" s="113">
        <v>29294.15</v>
      </c>
      <c r="AF36" s="113">
        <v>29294.15</v>
      </c>
      <c r="AG36" s="113">
        <v>23260.67</v>
      </c>
      <c r="AH36" s="113">
        <v>27374.73</v>
      </c>
      <c r="AI36" s="113">
        <v>23900.6</v>
      </c>
      <c r="AJ36" s="113">
        <v>27968.93</v>
      </c>
      <c r="AK36" s="113">
        <v>27404.83</v>
      </c>
      <c r="AL36" s="113">
        <v>29294.12</v>
      </c>
      <c r="AM36" s="113">
        <v>28746.080000000002</v>
      </c>
      <c r="AN36" s="113">
        <v>29385.919999999998</v>
      </c>
      <c r="AO36" s="113">
        <v>30498.44</v>
      </c>
      <c r="AP36" s="113">
        <v>30117.25</v>
      </c>
      <c r="AQ36" s="113">
        <v>25957.5</v>
      </c>
      <c r="AR36" s="113">
        <v>29294.12</v>
      </c>
      <c r="AS36" s="113">
        <v>30071.57</v>
      </c>
      <c r="AT36" s="113">
        <v>30718.79</v>
      </c>
      <c r="AU36" s="113">
        <v>32265.4</v>
      </c>
      <c r="AV36" s="113">
        <v>34665.33</v>
      </c>
      <c r="AW36" s="113">
        <v>33179.980000000003</v>
      </c>
      <c r="AX36" s="113">
        <v>32174.17</v>
      </c>
      <c r="AY36" s="113">
        <v>35427.129999999997</v>
      </c>
      <c r="AZ36" s="113">
        <v>33088.33</v>
      </c>
      <c r="BA36" s="113">
        <v>36653.589999999997</v>
      </c>
      <c r="BB36" s="113">
        <v>41361.56</v>
      </c>
      <c r="BC36" s="113">
        <v>39076.129999999997</v>
      </c>
      <c r="BD36" s="113">
        <v>39853.1</v>
      </c>
      <c r="BE36" s="113">
        <v>40378.53</v>
      </c>
      <c r="BF36" s="113">
        <v>40851.019999999997</v>
      </c>
      <c r="BG36" s="113">
        <v>44789.67</v>
      </c>
      <c r="BH36" s="113">
        <v>42458.26</v>
      </c>
      <c r="BI36" s="113">
        <v>51280.27</v>
      </c>
      <c r="BJ36" s="113">
        <v>46709.34</v>
      </c>
      <c r="BK36" s="113">
        <v>54452.91</v>
      </c>
      <c r="BL36" s="113">
        <v>51280.2</v>
      </c>
      <c r="BM36" s="113">
        <v>53108.51</v>
      </c>
      <c r="BN36" s="113">
        <v>33179.660000000003</v>
      </c>
      <c r="BO36" s="113">
        <v>33910.97</v>
      </c>
      <c r="BP36" s="113">
        <v>49672.26</v>
      </c>
    </row>
    <row r="37" spans="1:68" x14ac:dyDescent="0.2">
      <c r="A37" s="3">
        <v>35</v>
      </c>
      <c r="B37" s="113">
        <v>15618.85</v>
      </c>
      <c r="C37" s="113">
        <v>18214.3</v>
      </c>
      <c r="D37" s="113">
        <v>18669.900000000001</v>
      </c>
      <c r="E37" s="113">
        <v>16291.14</v>
      </c>
      <c r="F37" s="113">
        <v>16886.88</v>
      </c>
      <c r="G37" s="113">
        <v>19073.3</v>
      </c>
      <c r="H37" s="113">
        <v>19949.080000000002</v>
      </c>
      <c r="I37" s="113">
        <v>19378.43</v>
      </c>
      <c r="J37" s="113">
        <v>19537.75</v>
      </c>
      <c r="K37" s="113">
        <v>19949.13</v>
      </c>
      <c r="L37" s="113">
        <v>23945.85</v>
      </c>
      <c r="M37" s="113">
        <v>20223.48</v>
      </c>
      <c r="N37" s="113">
        <v>20429.150000000001</v>
      </c>
      <c r="O37" s="113">
        <v>24495.1</v>
      </c>
      <c r="P37" s="113">
        <v>23992.35</v>
      </c>
      <c r="Q37" s="113">
        <v>24769.37</v>
      </c>
      <c r="R37" s="113">
        <v>21340.98</v>
      </c>
      <c r="S37" s="113">
        <v>23260.69</v>
      </c>
      <c r="T37" s="113">
        <v>24952.27</v>
      </c>
      <c r="U37" s="113">
        <v>25317.91</v>
      </c>
      <c r="V37" s="113">
        <v>25302.32</v>
      </c>
      <c r="W37" s="113">
        <v>21980.87</v>
      </c>
      <c r="X37" s="113">
        <v>19202.599999999999</v>
      </c>
      <c r="Y37" s="113">
        <v>25774.93</v>
      </c>
      <c r="Z37" s="113">
        <v>22620.73</v>
      </c>
      <c r="AA37" s="113">
        <v>23488.799999999999</v>
      </c>
      <c r="AB37" s="113">
        <v>26232.04</v>
      </c>
      <c r="AC37" s="113">
        <v>22910.22</v>
      </c>
      <c r="AD37" s="113">
        <v>25302.27</v>
      </c>
      <c r="AE37" s="113">
        <v>29294.15</v>
      </c>
      <c r="AF37" s="113">
        <v>29294.15</v>
      </c>
      <c r="AG37" s="113">
        <v>23260.67</v>
      </c>
      <c r="AH37" s="113">
        <v>27374.73</v>
      </c>
      <c r="AI37" s="113">
        <v>23900.6</v>
      </c>
      <c r="AJ37" s="113">
        <v>27968.93</v>
      </c>
      <c r="AK37" s="113">
        <v>27404.83</v>
      </c>
      <c r="AL37" s="113">
        <v>29294.12</v>
      </c>
      <c r="AM37" s="113">
        <v>28746.080000000002</v>
      </c>
      <c r="AN37" s="113">
        <v>29385.919999999998</v>
      </c>
      <c r="AO37" s="113">
        <v>30498.44</v>
      </c>
      <c r="AP37" s="113">
        <v>30117.25</v>
      </c>
      <c r="AQ37" s="113">
        <v>25957.5</v>
      </c>
      <c r="AR37" s="113">
        <v>29294.12</v>
      </c>
      <c r="AS37" s="113">
        <v>30071.57</v>
      </c>
      <c r="AT37" s="113">
        <v>30718.79</v>
      </c>
      <c r="AU37" s="113">
        <v>32265.4</v>
      </c>
      <c r="AV37" s="113">
        <v>34665.33</v>
      </c>
      <c r="AW37" s="113">
        <v>33179.980000000003</v>
      </c>
      <c r="AX37" s="113">
        <v>32174.17</v>
      </c>
      <c r="AY37" s="113">
        <v>35427.129999999997</v>
      </c>
      <c r="AZ37" s="113">
        <v>33088.33</v>
      </c>
      <c r="BA37" s="113">
        <v>36653.589999999997</v>
      </c>
      <c r="BB37" s="113">
        <v>41361.56</v>
      </c>
      <c r="BC37" s="113">
        <v>39076.129999999997</v>
      </c>
      <c r="BD37" s="113">
        <v>39853.1</v>
      </c>
      <c r="BE37" s="113">
        <v>40378.53</v>
      </c>
      <c r="BF37" s="113">
        <v>40851.019999999997</v>
      </c>
      <c r="BG37" s="113">
        <v>44789.67</v>
      </c>
      <c r="BH37" s="113">
        <v>42458.26</v>
      </c>
      <c r="BI37" s="113">
        <v>51280.27</v>
      </c>
      <c r="BJ37" s="113">
        <v>46709.34</v>
      </c>
      <c r="BK37" s="113">
        <v>54452.91</v>
      </c>
      <c r="BL37" s="113">
        <v>51280.2</v>
      </c>
      <c r="BM37" s="113">
        <v>53108.51</v>
      </c>
      <c r="BN37" s="113">
        <v>33179.660000000003</v>
      </c>
      <c r="BO37" s="113">
        <v>33910.97</v>
      </c>
      <c r="BP37" s="113">
        <v>49672.26</v>
      </c>
    </row>
    <row r="38" spans="1:68" x14ac:dyDescent="0.2">
      <c r="A38" s="3">
        <v>36</v>
      </c>
      <c r="B38" s="113">
        <v>15618.85</v>
      </c>
      <c r="C38" s="113">
        <v>18214.3</v>
      </c>
      <c r="D38" s="113">
        <v>18669.900000000001</v>
      </c>
      <c r="E38" s="113">
        <v>16291.14</v>
      </c>
      <c r="F38" s="113">
        <v>16886.88</v>
      </c>
      <c r="G38" s="113">
        <v>19073.3</v>
      </c>
      <c r="H38" s="113">
        <v>19949.080000000002</v>
      </c>
      <c r="I38" s="113">
        <v>19378.43</v>
      </c>
      <c r="J38" s="113">
        <v>19537.75</v>
      </c>
      <c r="K38" s="113">
        <v>19949.13</v>
      </c>
      <c r="L38" s="113">
        <v>23945.85</v>
      </c>
      <c r="M38" s="113">
        <v>20223.48</v>
      </c>
      <c r="N38" s="113">
        <v>20429.150000000001</v>
      </c>
      <c r="O38" s="113">
        <v>24495.1</v>
      </c>
      <c r="P38" s="113">
        <v>23992.35</v>
      </c>
      <c r="Q38" s="113">
        <v>24769.37</v>
      </c>
      <c r="R38" s="113">
        <v>21340.98</v>
      </c>
      <c r="S38" s="113">
        <v>23260.69</v>
      </c>
      <c r="T38" s="113">
        <v>24952.27</v>
      </c>
      <c r="U38" s="113">
        <v>25317.91</v>
      </c>
      <c r="V38" s="113">
        <v>25302.32</v>
      </c>
      <c r="W38" s="113">
        <v>21980.87</v>
      </c>
      <c r="X38" s="113">
        <v>19202.599999999999</v>
      </c>
      <c r="Y38" s="113">
        <v>25774.93</v>
      </c>
      <c r="Z38" s="113">
        <v>22620.73</v>
      </c>
      <c r="AA38" s="113">
        <v>23488.799999999999</v>
      </c>
      <c r="AB38" s="113">
        <v>26232.04</v>
      </c>
      <c r="AC38" s="113">
        <v>22910.22</v>
      </c>
      <c r="AD38" s="113">
        <v>25302.27</v>
      </c>
      <c r="AE38" s="113">
        <v>29294.15</v>
      </c>
      <c r="AF38" s="113">
        <v>29294.15</v>
      </c>
      <c r="AG38" s="113">
        <v>23260.67</v>
      </c>
      <c r="AH38" s="113">
        <v>27374.73</v>
      </c>
      <c r="AI38" s="113">
        <v>23900.6</v>
      </c>
      <c r="AJ38" s="113">
        <v>27968.93</v>
      </c>
      <c r="AK38" s="113">
        <v>27404.83</v>
      </c>
      <c r="AL38" s="113">
        <v>29294.12</v>
      </c>
      <c r="AM38" s="113">
        <v>28746.080000000002</v>
      </c>
      <c r="AN38" s="113">
        <v>29385.919999999998</v>
      </c>
      <c r="AO38" s="113">
        <v>30498.44</v>
      </c>
      <c r="AP38" s="113">
        <v>30117.25</v>
      </c>
      <c r="AQ38" s="113">
        <v>25957.5</v>
      </c>
      <c r="AR38" s="113">
        <v>29294.12</v>
      </c>
      <c r="AS38" s="113">
        <v>30071.57</v>
      </c>
      <c r="AT38" s="113">
        <v>30718.79</v>
      </c>
      <c r="AU38" s="113">
        <v>32265.4</v>
      </c>
      <c r="AV38" s="113">
        <v>34665.33</v>
      </c>
      <c r="AW38" s="113">
        <v>33179.980000000003</v>
      </c>
      <c r="AX38" s="113">
        <v>32174.17</v>
      </c>
      <c r="AY38" s="113">
        <v>35427.129999999997</v>
      </c>
      <c r="AZ38" s="113">
        <v>33088.33</v>
      </c>
      <c r="BA38" s="113">
        <v>36653.589999999997</v>
      </c>
      <c r="BB38" s="113">
        <v>41361.56</v>
      </c>
      <c r="BC38" s="113">
        <v>39076.129999999997</v>
      </c>
      <c r="BD38" s="113">
        <v>39853.1</v>
      </c>
      <c r="BE38" s="113">
        <v>40378.53</v>
      </c>
      <c r="BF38" s="113">
        <v>40851.019999999997</v>
      </c>
      <c r="BG38" s="113">
        <v>44789.67</v>
      </c>
      <c r="BH38" s="113">
        <v>42458.26</v>
      </c>
      <c r="BI38" s="113">
        <v>51280.27</v>
      </c>
      <c r="BJ38" s="113">
        <v>46709.34</v>
      </c>
      <c r="BK38" s="113">
        <v>54452.91</v>
      </c>
      <c r="BL38" s="113">
        <v>51280.2</v>
      </c>
      <c r="BM38" s="113">
        <v>53108.51</v>
      </c>
      <c r="BN38" s="113">
        <v>33179.660000000003</v>
      </c>
      <c r="BO38" s="113">
        <v>33910.97</v>
      </c>
      <c r="BP38" s="113">
        <v>49672.26</v>
      </c>
    </row>
    <row r="39" spans="1:68" x14ac:dyDescent="0.2">
      <c r="A39" s="3">
        <v>37</v>
      </c>
      <c r="B39" s="113">
        <v>15618.85</v>
      </c>
      <c r="C39" s="113">
        <v>18214.3</v>
      </c>
      <c r="D39" s="113">
        <v>18669.900000000001</v>
      </c>
      <c r="E39" s="113">
        <v>16291.14</v>
      </c>
      <c r="F39" s="113">
        <v>16886.88</v>
      </c>
      <c r="G39" s="113">
        <v>19073.3</v>
      </c>
      <c r="H39" s="113">
        <v>19949.080000000002</v>
      </c>
      <c r="I39" s="113">
        <v>19378.43</v>
      </c>
      <c r="J39" s="113">
        <v>19537.75</v>
      </c>
      <c r="K39" s="113">
        <v>19949.13</v>
      </c>
      <c r="L39" s="113">
        <v>23945.85</v>
      </c>
      <c r="M39" s="113">
        <v>20223.48</v>
      </c>
      <c r="N39" s="113">
        <v>20429.150000000001</v>
      </c>
      <c r="O39" s="113">
        <v>24495.1</v>
      </c>
      <c r="P39" s="113">
        <v>23992.35</v>
      </c>
      <c r="Q39" s="113">
        <v>24769.37</v>
      </c>
      <c r="R39" s="113">
        <v>21340.98</v>
      </c>
      <c r="S39" s="113">
        <v>23260.69</v>
      </c>
      <c r="T39" s="113">
        <v>24952.27</v>
      </c>
      <c r="U39" s="113">
        <v>25317.91</v>
      </c>
      <c r="V39" s="113">
        <v>25302.32</v>
      </c>
      <c r="W39" s="113">
        <v>21980.87</v>
      </c>
      <c r="X39" s="113">
        <v>19202.599999999999</v>
      </c>
      <c r="Y39" s="113">
        <v>25774.93</v>
      </c>
      <c r="Z39" s="113">
        <v>22620.73</v>
      </c>
      <c r="AA39" s="113">
        <v>23488.799999999999</v>
      </c>
      <c r="AB39" s="113">
        <v>26232.04</v>
      </c>
      <c r="AC39" s="113">
        <v>22910.22</v>
      </c>
      <c r="AD39" s="113">
        <v>25302.27</v>
      </c>
      <c r="AE39" s="113">
        <v>29294.15</v>
      </c>
      <c r="AF39" s="113">
        <v>29294.15</v>
      </c>
      <c r="AG39" s="113">
        <v>23260.67</v>
      </c>
      <c r="AH39" s="113">
        <v>27374.73</v>
      </c>
      <c r="AI39" s="113">
        <v>23900.6</v>
      </c>
      <c r="AJ39" s="113">
        <v>27968.93</v>
      </c>
      <c r="AK39" s="113">
        <v>27404.83</v>
      </c>
      <c r="AL39" s="113">
        <v>29294.12</v>
      </c>
      <c r="AM39" s="113">
        <v>28746.080000000002</v>
      </c>
      <c r="AN39" s="113">
        <v>29385.919999999998</v>
      </c>
      <c r="AO39" s="113">
        <v>30498.44</v>
      </c>
      <c r="AP39" s="113">
        <v>30117.25</v>
      </c>
      <c r="AQ39" s="113">
        <v>25957.5</v>
      </c>
      <c r="AR39" s="113">
        <v>29294.12</v>
      </c>
      <c r="AS39" s="113">
        <v>30071.57</v>
      </c>
      <c r="AT39" s="113">
        <v>30718.79</v>
      </c>
      <c r="AU39" s="113">
        <v>32265.4</v>
      </c>
      <c r="AV39" s="113">
        <v>34665.33</v>
      </c>
      <c r="AW39" s="113">
        <v>33179.980000000003</v>
      </c>
      <c r="AX39" s="113">
        <v>32174.17</v>
      </c>
      <c r="AY39" s="113">
        <v>35427.129999999997</v>
      </c>
      <c r="AZ39" s="113">
        <v>33088.33</v>
      </c>
      <c r="BA39" s="113">
        <v>36653.589999999997</v>
      </c>
      <c r="BB39" s="113">
        <v>41361.56</v>
      </c>
      <c r="BC39" s="113">
        <v>39076.129999999997</v>
      </c>
      <c r="BD39" s="113">
        <v>39853.1</v>
      </c>
      <c r="BE39" s="113">
        <v>40378.53</v>
      </c>
      <c r="BF39" s="113">
        <v>40851.019999999997</v>
      </c>
      <c r="BG39" s="113">
        <v>44789.67</v>
      </c>
      <c r="BH39" s="113">
        <v>42458.26</v>
      </c>
      <c r="BI39" s="113">
        <v>51280.27</v>
      </c>
      <c r="BJ39" s="113">
        <v>46709.34</v>
      </c>
      <c r="BK39" s="113">
        <v>54452.91</v>
      </c>
      <c r="BL39" s="113">
        <v>51280.2</v>
      </c>
      <c r="BM39" s="113">
        <v>53108.51</v>
      </c>
      <c r="BN39" s="113">
        <v>33179.660000000003</v>
      </c>
      <c r="BO39" s="113">
        <v>33910.97</v>
      </c>
      <c r="BP39" s="113">
        <v>49672.26</v>
      </c>
    </row>
    <row r="40" spans="1:68" x14ac:dyDescent="0.2">
      <c r="A40" s="3">
        <v>38</v>
      </c>
      <c r="B40" s="113">
        <v>15618.85</v>
      </c>
      <c r="C40" s="113">
        <v>18214.3</v>
      </c>
      <c r="D40" s="113">
        <v>18669.900000000001</v>
      </c>
      <c r="E40" s="113">
        <v>16291.14</v>
      </c>
      <c r="F40" s="113">
        <v>16886.88</v>
      </c>
      <c r="G40" s="113">
        <v>19073.3</v>
      </c>
      <c r="H40" s="113">
        <v>19949.080000000002</v>
      </c>
      <c r="I40" s="113">
        <v>19378.43</v>
      </c>
      <c r="J40" s="113">
        <v>19537.75</v>
      </c>
      <c r="K40" s="113">
        <v>19949.13</v>
      </c>
      <c r="L40" s="113">
        <v>23945.85</v>
      </c>
      <c r="M40" s="113">
        <v>20223.48</v>
      </c>
      <c r="N40" s="113">
        <v>20429.150000000001</v>
      </c>
      <c r="O40" s="113">
        <v>24495.1</v>
      </c>
      <c r="P40" s="113">
        <v>23992.35</v>
      </c>
      <c r="Q40" s="113">
        <v>24769.37</v>
      </c>
      <c r="R40" s="113">
        <v>21340.98</v>
      </c>
      <c r="S40" s="113">
        <v>23260.69</v>
      </c>
      <c r="T40" s="113">
        <v>24952.27</v>
      </c>
      <c r="U40" s="113">
        <v>25317.91</v>
      </c>
      <c r="V40" s="113">
        <v>25302.32</v>
      </c>
      <c r="W40" s="113">
        <v>21980.87</v>
      </c>
      <c r="X40" s="113">
        <v>19202.599999999999</v>
      </c>
      <c r="Y40" s="113">
        <v>25774.93</v>
      </c>
      <c r="Z40" s="113">
        <v>22620.73</v>
      </c>
      <c r="AA40" s="113">
        <v>23488.799999999999</v>
      </c>
      <c r="AB40" s="113">
        <v>26232.04</v>
      </c>
      <c r="AC40" s="113">
        <v>22910.22</v>
      </c>
      <c r="AD40" s="113">
        <v>25302.27</v>
      </c>
      <c r="AE40" s="113">
        <v>29294.15</v>
      </c>
      <c r="AF40" s="113">
        <v>29294.15</v>
      </c>
      <c r="AG40" s="113">
        <v>23260.67</v>
      </c>
      <c r="AH40" s="113">
        <v>27374.73</v>
      </c>
      <c r="AI40" s="113">
        <v>23900.6</v>
      </c>
      <c r="AJ40" s="113">
        <v>27968.93</v>
      </c>
      <c r="AK40" s="113">
        <v>27404.83</v>
      </c>
      <c r="AL40" s="113">
        <v>29294.12</v>
      </c>
      <c r="AM40" s="113">
        <v>28746.080000000002</v>
      </c>
      <c r="AN40" s="113">
        <v>29385.919999999998</v>
      </c>
      <c r="AO40" s="113">
        <v>30498.44</v>
      </c>
      <c r="AP40" s="113">
        <v>30117.25</v>
      </c>
      <c r="AQ40" s="113">
        <v>25957.5</v>
      </c>
      <c r="AR40" s="113">
        <v>29294.12</v>
      </c>
      <c r="AS40" s="113">
        <v>30071.57</v>
      </c>
      <c r="AT40" s="113">
        <v>30718.79</v>
      </c>
      <c r="AU40" s="113">
        <v>32265.4</v>
      </c>
      <c r="AV40" s="113">
        <v>34665.33</v>
      </c>
      <c r="AW40" s="113">
        <v>33179.980000000003</v>
      </c>
      <c r="AX40" s="113">
        <v>32174.17</v>
      </c>
      <c r="AY40" s="113">
        <v>35427.129999999997</v>
      </c>
      <c r="AZ40" s="113">
        <v>33088.33</v>
      </c>
      <c r="BA40" s="113">
        <v>36653.589999999997</v>
      </c>
      <c r="BB40" s="113">
        <v>41361.56</v>
      </c>
      <c r="BC40" s="113">
        <v>39076.129999999997</v>
      </c>
      <c r="BD40" s="113">
        <v>39853.1</v>
      </c>
      <c r="BE40" s="113">
        <v>40378.53</v>
      </c>
      <c r="BF40" s="113">
        <v>40851.019999999997</v>
      </c>
      <c r="BG40" s="113">
        <v>44789.67</v>
      </c>
      <c r="BH40" s="113">
        <v>42458.26</v>
      </c>
      <c r="BI40" s="113">
        <v>51280.27</v>
      </c>
      <c r="BJ40" s="113">
        <v>46709.34</v>
      </c>
      <c r="BK40" s="113">
        <v>54452.91</v>
      </c>
      <c r="BL40" s="113">
        <v>51280.2</v>
      </c>
      <c r="BM40" s="113">
        <v>53108.51</v>
      </c>
      <c r="BN40" s="113">
        <v>33179.660000000003</v>
      </c>
      <c r="BO40" s="113">
        <v>33910.97</v>
      </c>
      <c r="BP40" s="113">
        <v>49672.26</v>
      </c>
    </row>
    <row r="41" spans="1:68" x14ac:dyDescent="0.2">
      <c r="A41" s="3">
        <v>39</v>
      </c>
      <c r="B41" s="113">
        <v>15618.85</v>
      </c>
      <c r="C41" s="113">
        <v>18214.3</v>
      </c>
      <c r="D41" s="113">
        <v>18669.900000000001</v>
      </c>
      <c r="E41" s="113">
        <v>16291.14</v>
      </c>
      <c r="F41" s="113">
        <v>16886.88</v>
      </c>
      <c r="G41" s="113">
        <v>19073.3</v>
      </c>
      <c r="H41" s="113">
        <v>19949.080000000002</v>
      </c>
      <c r="I41" s="113">
        <v>19378.43</v>
      </c>
      <c r="J41" s="113">
        <v>19537.75</v>
      </c>
      <c r="K41" s="113">
        <v>19949.13</v>
      </c>
      <c r="L41" s="113">
        <v>23945.85</v>
      </c>
      <c r="M41" s="113">
        <v>20223.48</v>
      </c>
      <c r="N41" s="113">
        <v>20429.150000000001</v>
      </c>
      <c r="O41" s="113">
        <v>24495.1</v>
      </c>
      <c r="P41" s="113">
        <v>23992.35</v>
      </c>
      <c r="Q41" s="113">
        <v>24769.37</v>
      </c>
      <c r="R41" s="113">
        <v>21340.98</v>
      </c>
      <c r="S41" s="113">
        <v>23260.69</v>
      </c>
      <c r="T41" s="113">
        <v>24952.27</v>
      </c>
      <c r="U41" s="113">
        <v>25317.91</v>
      </c>
      <c r="V41" s="113">
        <v>25302.32</v>
      </c>
      <c r="W41" s="113">
        <v>21980.87</v>
      </c>
      <c r="X41" s="113">
        <v>19202.599999999999</v>
      </c>
      <c r="Y41" s="113">
        <v>25774.93</v>
      </c>
      <c r="Z41" s="113">
        <v>22620.73</v>
      </c>
      <c r="AA41" s="113">
        <v>23488.799999999999</v>
      </c>
      <c r="AB41" s="113">
        <v>26232.04</v>
      </c>
      <c r="AC41" s="113">
        <v>22910.22</v>
      </c>
      <c r="AD41" s="113">
        <v>25302.27</v>
      </c>
      <c r="AE41" s="113">
        <v>29294.15</v>
      </c>
      <c r="AF41" s="113">
        <v>29294.15</v>
      </c>
      <c r="AG41" s="113">
        <v>23260.67</v>
      </c>
      <c r="AH41" s="113">
        <v>27374.73</v>
      </c>
      <c r="AI41" s="113">
        <v>23900.6</v>
      </c>
      <c r="AJ41" s="113">
        <v>27968.93</v>
      </c>
      <c r="AK41" s="113">
        <v>27404.83</v>
      </c>
      <c r="AL41" s="113">
        <v>29294.12</v>
      </c>
      <c r="AM41" s="113">
        <v>28746.080000000002</v>
      </c>
      <c r="AN41" s="113">
        <v>29385.919999999998</v>
      </c>
      <c r="AO41" s="113">
        <v>30498.44</v>
      </c>
      <c r="AP41" s="113">
        <v>30117.25</v>
      </c>
      <c r="AQ41" s="113">
        <v>25957.5</v>
      </c>
      <c r="AR41" s="113">
        <v>29294.12</v>
      </c>
      <c r="AS41" s="113">
        <v>30071.57</v>
      </c>
      <c r="AT41" s="113">
        <v>30718.79</v>
      </c>
      <c r="AU41" s="113">
        <v>32265.4</v>
      </c>
      <c r="AV41" s="113">
        <v>34665.33</v>
      </c>
      <c r="AW41" s="113">
        <v>33179.980000000003</v>
      </c>
      <c r="AX41" s="113">
        <v>32174.17</v>
      </c>
      <c r="AY41" s="113">
        <v>35427.129999999997</v>
      </c>
      <c r="AZ41" s="113">
        <v>33088.33</v>
      </c>
      <c r="BA41" s="113">
        <v>36653.589999999997</v>
      </c>
      <c r="BB41" s="113">
        <v>41361.56</v>
      </c>
      <c r="BC41" s="113">
        <v>39076.129999999997</v>
      </c>
      <c r="BD41" s="113">
        <v>39853.1</v>
      </c>
      <c r="BE41" s="113">
        <v>40378.53</v>
      </c>
      <c r="BF41" s="113">
        <v>40851.019999999997</v>
      </c>
      <c r="BG41" s="113">
        <v>44789.67</v>
      </c>
      <c r="BH41" s="113">
        <v>42458.26</v>
      </c>
      <c r="BI41" s="113">
        <v>51280.27</v>
      </c>
      <c r="BJ41" s="113">
        <v>46709.34</v>
      </c>
      <c r="BK41" s="113">
        <v>54452.91</v>
      </c>
      <c r="BL41" s="113">
        <v>51280.2</v>
      </c>
      <c r="BM41" s="113">
        <v>53108.51</v>
      </c>
      <c r="BN41" s="113">
        <v>33179.660000000003</v>
      </c>
      <c r="BO41" s="113">
        <v>33910.97</v>
      </c>
      <c r="BP41" s="113">
        <v>49672.26</v>
      </c>
    </row>
    <row r="42" spans="1:68" x14ac:dyDescent="0.2">
      <c r="A42" s="3">
        <v>40</v>
      </c>
      <c r="B42" s="113">
        <v>15618.85</v>
      </c>
      <c r="C42" s="113">
        <v>18214.3</v>
      </c>
      <c r="D42" s="113">
        <v>18669.900000000001</v>
      </c>
      <c r="E42" s="113">
        <v>16291.14</v>
      </c>
      <c r="F42" s="113">
        <v>16886.88</v>
      </c>
      <c r="G42" s="113">
        <v>19073.3</v>
      </c>
      <c r="H42" s="113">
        <v>19949.080000000002</v>
      </c>
      <c r="I42" s="113">
        <v>19378.43</v>
      </c>
      <c r="J42" s="113">
        <v>19537.75</v>
      </c>
      <c r="K42" s="113">
        <v>19949.13</v>
      </c>
      <c r="L42" s="113">
        <v>23945.85</v>
      </c>
      <c r="M42" s="113">
        <v>20223.48</v>
      </c>
      <c r="N42" s="113">
        <v>20429.150000000001</v>
      </c>
      <c r="O42" s="113">
        <v>24495.1</v>
      </c>
      <c r="P42" s="113">
        <v>23992.35</v>
      </c>
      <c r="Q42" s="113">
        <v>24769.37</v>
      </c>
      <c r="R42" s="113">
        <v>21340.98</v>
      </c>
      <c r="S42" s="113">
        <v>23260.69</v>
      </c>
      <c r="T42" s="113">
        <v>24952.27</v>
      </c>
      <c r="U42" s="113">
        <v>25317.91</v>
      </c>
      <c r="V42" s="113">
        <v>25302.32</v>
      </c>
      <c r="W42" s="113">
        <v>21980.87</v>
      </c>
      <c r="X42" s="113">
        <v>19202.599999999999</v>
      </c>
      <c r="Y42" s="113">
        <v>25774.93</v>
      </c>
      <c r="Z42" s="113">
        <v>22620.73</v>
      </c>
      <c r="AA42" s="113">
        <v>23488.799999999999</v>
      </c>
      <c r="AB42" s="113">
        <v>26232.04</v>
      </c>
      <c r="AC42" s="113">
        <v>22910.22</v>
      </c>
      <c r="AD42" s="113">
        <v>25302.27</v>
      </c>
      <c r="AE42" s="113">
        <v>29294.15</v>
      </c>
      <c r="AF42" s="113">
        <v>29294.15</v>
      </c>
      <c r="AG42" s="113">
        <v>23260.67</v>
      </c>
      <c r="AH42" s="113">
        <v>27374.73</v>
      </c>
      <c r="AI42" s="113">
        <v>23900.6</v>
      </c>
      <c r="AJ42" s="113">
        <v>27968.93</v>
      </c>
      <c r="AK42" s="113">
        <v>27404.83</v>
      </c>
      <c r="AL42" s="113">
        <v>29294.12</v>
      </c>
      <c r="AM42" s="113">
        <v>28746.080000000002</v>
      </c>
      <c r="AN42" s="113">
        <v>29385.919999999998</v>
      </c>
      <c r="AO42" s="113">
        <v>30498.44</v>
      </c>
      <c r="AP42" s="113">
        <v>30117.25</v>
      </c>
      <c r="AQ42" s="113">
        <v>25957.5</v>
      </c>
      <c r="AR42" s="113">
        <v>29294.12</v>
      </c>
      <c r="AS42" s="113">
        <v>30071.57</v>
      </c>
      <c r="AT42" s="113">
        <v>30718.79</v>
      </c>
      <c r="AU42" s="113">
        <v>32265.4</v>
      </c>
      <c r="AV42" s="113">
        <v>34665.33</v>
      </c>
      <c r="AW42" s="113">
        <v>33179.980000000003</v>
      </c>
      <c r="AX42" s="113">
        <v>32174.17</v>
      </c>
      <c r="AY42" s="113">
        <v>35427.129999999997</v>
      </c>
      <c r="AZ42" s="113">
        <v>33088.33</v>
      </c>
      <c r="BA42" s="113">
        <v>36653.589999999997</v>
      </c>
      <c r="BB42" s="113">
        <v>41361.56</v>
      </c>
      <c r="BC42" s="113">
        <v>39076.129999999997</v>
      </c>
      <c r="BD42" s="113">
        <v>39853.1</v>
      </c>
      <c r="BE42" s="113">
        <v>40378.53</v>
      </c>
      <c r="BF42" s="113">
        <v>40851.019999999997</v>
      </c>
      <c r="BG42" s="113">
        <v>44789.67</v>
      </c>
      <c r="BH42" s="113">
        <v>42458.26</v>
      </c>
      <c r="BI42" s="113">
        <v>51280.27</v>
      </c>
      <c r="BJ42" s="113">
        <v>46709.34</v>
      </c>
      <c r="BK42" s="113">
        <v>54452.91</v>
      </c>
      <c r="BL42" s="113">
        <v>51280.2</v>
      </c>
      <c r="BM42" s="113">
        <v>53108.51</v>
      </c>
      <c r="BN42" s="113">
        <v>33179.660000000003</v>
      </c>
      <c r="BO42" s="113">
        <v>33910.97</v>
      </c>
      <c r="BP42" s="113">
        <v>49672.26</v>
      </c>
    </row>
    <row r="43" spans="1:68" x14ac:dyDescent="0.2">
      <c r="A43" s="3">
        <v>41</v>
      </c>
      <c r="B43" s="113">
        <v>15618.85</v>
      </c>
      <c r="C43" s="113">
        <v>18214.3</v>
      </c>
      <c r="D43" s="113">
        <v>18669.900000000001</v>
      </c>
      <c r="E43" s="113">
        <v>16291.14</v>
      </c>
      <c r="F43" s="113">
        <v>16886.88</v>
      </c>
      <c r="G43" s="113">
        <v>19073.3</v>
      </c>
      <c r="H43" s="113">
        <v>19949.080000000002</v>
      </c>
      <c r="I43" s="113">
        <v>19378.43</v>
      </c>
      <c r="J43" s="113">
        <v>19537.75</v>
      </c>
      <c r="K43" s="113">
        <v>19949.13</v>
      </c>
      <c r="L43" s="113">
        <v>23945.85</v>
      </c>
      <c r="M43" s="113">
        <v>20223.48</v>
      </c>
      <c r="N43" s="113">
        <v>20429.150000000001</v>
      </c>
      <c r="O43" s="113">
        <v>24495.1</v>
      </c>
      <c r="P43" s="113">
        <v>23992.35</v>
      </c>
      <c r="Q43" s="113">
        <v>24769.37</v>
      </c>
      <c r="R43" s="113">
        <v>21340.98</v>
      </c>
      <c r="S43" s="113">
        <v>23260.69</v>
      </c>
      <c r="T43" s="113">
        <v>24952.27</v>
      </c>
      <c r="U43" s="113">
        <v>25317.91</v>
      </c>
      <c r="V43" s="113">
        <v>25302.32</v>
      </c>
      <c r="W43" s="113">
        <v>21980.87</v>
      </c>
      <c r="X43" s="113">
        <v>19202.599999999999</v>
      </c>
      <c r="Y43" s="113">
        <v>25774.93</v>
      </c>
      <c r="Z43" s="113">
        <v>22620.73</v>
      </c>
      <c r="AA43" s="113">
        <v>23488.799999999999</v>
      </c>
      <c r="AB43" s="113">
        <v>26232.04</v>
      </c>
      <c r="AC43" s="113">
        <v>22910.22</v>
      </c>
      <c r="AD43" s="113">
        <v>25302.27</v>
      </c>
      <c r="AE43" s="113">
        <v>29294.15</v>
      </c>
      <c r="AF43" s="113">
        <v>29294.15</v>
      </c>
      <c r="AG43" s="113">
        <v>23260.67</v>
      </c>
      <c r="AH43" s="113">
        <v>27374.73</v>
      </c>
      <c r="AI43" s="113">
        <v>23900.6</v>
      </c>
      <c r="AJ43" s="113">
        <v>27968.93</v>
      </c>
      <c r="AK43" s="113">
        <v>27404.83</v>
      </c>
      <c r="AL43" s="113">
        <v>29294.12</v>
      </c>
      <c r="AM43" s="113">
        <v>28746.080000000002</v>
      </c>
      <c r="AN43" s="113">
        <v>29385.919999999998</v>
      </c>
      <c r="AO43" s="113">
        <v>30498.44</v>
      </c>
      <c r="AP43" s="113">
        <v>30117.25</v>
      </c>
      <c r="AQ43" s="113">
        <v>25957.5</v>
      </c>
      <c r="AR43" s="113">
        <v>29294.12</v>
      </c>
      <c r="AS43" s="113">
        <v>30071.57</v>
      </c>
      <c r="AT43" s="113">
        <v>30718.79</v>
      </c>
      <c r="AU43" s="113">
        <v>32265.4</v>
      </c>
      <c r="AV43" s="113">
        <v>34665.33</v>
      </c>
      <c r="AW43" s="113">
        <v>33179.980000000003</v>
      </c>
      <c r="AX43" s="113">
        <v>32174.17</v>
      </c>
      <c r="AY43" s="113">
        <v>35427.129999999997</v>
      </c>
      <c r="AZ43" s="113">
        <v>33088.33</v>
      </c>
      <c r="BA43" s="113">
        <v>36653.589999999997</v>
      </c>
      <c r="BB43" s="113">
        <v>41361.56</v>
      </c>
      <c r="BC43" s="113">
        <v>39076.129999999997</v>
      </c>
      <c r="BD43" s="113">
        <v>39853.1</v>
      </c>
      <c r="BE43" s="113">
        <v>40378.53</v>
      </c>
      <c r="BF43" s="113">
        <v>40851.019999999997</v>
      </c>
      <c r="BG43" s="113">
        <v>44789.67</v>
      </c>
      <c r="BH43" s="113">
        <v>42458.26</v>
      </c>
      <c r="BI43" s="113">
        <v>51280.27</v>
      </c>
      <c r="BJ43" s="113">
        <v>46709.34</v>
      </c>
      <c r="BK43" s="113">
        <v>54452.91</v>
      </c>
      <c r="BL43" s="113">
        <v>51280.2</v>
      </c>
      <c r="BM43" s="113">
        <v>53108.51</v>
      </c>
      <c r="BN43" s="113">
        <v>33179.660000000003</v>
      </c>
      <c r="BO43" s="113">
        <v>33910.97</v>
      </c>
      <c r="BP43" s="113">
        <v>49672.26</v>
      </c>
    </row>
    <row r="44" spans="1:68" x14ac:dyDescent="0.2">
      <c r="A44" s="3">
        <v>42</v>
      </c>
      <c r="B44" s="113">
        <v>15618.85</v>
      </c>
      <c r="C44" s="113">
        <v>18214.3</v>
      </c>
      <c r="D44" s="113">
        <v>18669.900000000001</v>
      </c>
      <c r="E44" s="113">
        <v>16291.14</v>
      </c>
      <c r="F44" s="113">
        <v>16886.88</v>
      </c>
      <c r="G44" s="113">
        <v>19073.3</v>
      </c>
      <c r="H44" s="113">
        <v>19949.080000000002</v>
      </c>
      <c r="I44" s="113">
        <v>19378.43</v>
      </c>
      <c r="J44" s="113">
        <v>19537.75</v>
      </c>
      <c r="K44" s="113">
        <v>19949.13</v>
      </c>
      <c r="L44" s="113">
        <v>23945.85</v>
      </c>
      <c r="M44" s="113">
        <v>20223.48</v>
      </c>
      <c r="N44" s="113">
        <v>20429.150000000001</v>
      </c>
      <c r="O44" s="113">
        <v>24495.1</v>
      </c>
      <c r="P44" s="113">
        <v>23992.35</v>
      </c>
      <c r="Q44" s="113">
        <v>24769.37</v>
      </c>
      <c r="R44" s="113">
        <v>21340.98</v>
      </c>
      <c r="S44" s="113">
        <v>23260.69</v>
      </c>
      <c r="T44" s="113">
        <v>24952.27</v>
      </c>
      <c r="U44" s="113">
        <v>25317.91</v>
      </c>
      <c r="V44" s="113">
        <v>25302.32</v>
      </c>
      <c r="W44" s="113">
        <v>21980.87</v>
      </c>
      <c r="X44" s="113">
        <v>19202.599999999999</v>
      </c>
      <c r="Y44" s="113">
        <v>25774.93</v>
      </c>
      <c r="Z44" s="113">
        <v>22620.73</v>
      </c>
      <c r="AA44" s="113">
        <v>23488.799999999999</v>
      </c>
      <c r="AB44" s="113">
        <v>26232.04</v>
      </c>
      <c r="AC44" s="113">
        <v>22910.22</v>
      </c>
      <c r="AD44" s="113">
        <v>25302.27</v>
      </c>
      <c r="AE44" s="113">
        <v>29294.15</v>
      </c>
      <c r="AF44" s="113">
        <v>29294.15</v>
      </c>
      <c r="AG44" s="113">
        <v>23260.67</v>
      </c>
      <c r="AH44" s="113">
        <v>27374.73</v>
      </c>
      <c r="AI44" s="113">
        <v>23900.6</v>
      </c>
      <c r="AJ44" s="113">
        <v>27968.93</v>
      </c>
      <c r="AK44" s="113">
        <v>27404.83</v>
      </c>
      <c r="AL44" s="113">
        <v>29294.12</v>
      </c>
      <c r="AM44" s="113">
        <v>28746.080000000002</v>
      </c>
      <c r="AN44" s="113">
        <v>29385.919999999998</v>
      </c>
      <c r="AO44" s="113">
        <v>30498.44</v>
      </c>
      <c r="AP44" s="113">
        <v>30117.25</v>
      </c>
      <c r="AQ44" s="113">
        <v>25957.5</v>
      </c>
      <c r="AR44" s="113">
        <v>29294.12</v>
      </c>
      <c r="AS44" s="113">
        <v>30071.57</v>
      </c>
      <c r="AT44" s="113">
        <v>30718.79</v>
      </c>
      <c r="AU44" s="113">
        <v>32265.4</v>
      </c>
      <c r="AV44" s="113">
        <v>34665.33</v>
      </c>
      <c r="AW44" s="113">
        <v>33179.980000000003</v>
      </c>
      <c r="AX44" s="113">
        <v>32174.17</v>
      </c>
      <c r="AY44" s="113">
        <v>35427.129999999997</v>
      </c>
      <c r="AZ44" s="113">
        <v>33088.33</v>
      </c>
      <c r="BA44" s="113">
        <v>36653.589999999997</v>
      </c>
      <c r="BB44" s="113">
        <v>41361.56</v>
      </c>
      <c r="BC44" s="113">
        <v>39076.129999999997</v>
      </c>
      <c r="BD44" s="113">
        <v>39853.1</v>
      </c>
      <c r="BE44" s="113">
        <v>40378.53</v>
      </c>
      <c r="BF44" s="113">
        <v>40851.019999999997</v>
      </c>
      <c r="BG44" s="113">
        <v>44789.67</v>
      </c>
      <c r="BH44" s="113">
        <v>42458.26</v>
      </c>
      <c r="BI44" s="113">
        <v>51280.27</v>
      </c>
      <c r="BJ44" s="113">
        <v>46709.34</v>
      </c>
      <c r="BK44" s="113">
        <v>54452.91</v>
      </c>
      <c r="BL44" s="113">
        <v>51280.2</v>
      </c>
      <c r="BM44" s="113">
        <v>53108.51</v>
      </c>
      <c r="BN44" s="113">
        <v>33179.660000000003</v>
      </c>
      <c r="BO44" s="113">
        <v>33910.97</v>
      </c>
      <c r="BP44" s="113">
        <v>49672.26</v>
      </c>
    </row>
    <row r="45" spans="1:68" x14ac:dyDescent="0.2">
      <c r="A45" s="3">
        <v>43</v>
      </c>
      <c r="B45" s="113">
        <v>15618.85</v>
      </c>
      <c r="C45" s="113">
        <v>18214.3</v>
      </c>
      <c r="D45" s="113">
        <v>18669.900000000001</v>
      </c>
      <c r="E45" s="113">
        <v>16291.14</v>
      </c>
      <c r="F45" s="113">
        <v>16886.88</v>
      </c>
      <c r="G45" s="113">
        <v>19073.3</v>
      </c>
      <c r="H45" s="113">
        <v>19949.080000000002</v>
      </c>
      <c r="I45" s="113">
        <v>19378.43</v>
      </c>
      <c r="J45" s="113">
        <v>19537.75</v>
      </c>
      <c r="K45" s="113">
        <v>19949.13</v>
      </c>
      <c r="L45" s="113">
        <v>23945.85</v>
      </c>
      <c r="M45" s="113">
        <v>20223.48</v>
      </c>
      <c r="N45" s="113">
        <v>20429.150000000001</v>
      </c>
      <c r="O45" s="113">
        <v>24495.1</v>
      </c>
      <c r="P45" s="113">
        <v>23992.35</v>
      </c>
      <c r="Q45" s="113">
        <v>24769.37</v>
      </c>
      <c r="R45" s="113">
        <v>21340.98</v>
      </c>
      <c r="S45" s="113">
        <v>23260.69</v>
      </c>
      <c r="T45" s="113">
        <v>24952.27</v>
      </c>
      <c r="U45" s="113">
        <v>25317.91</v>
      </c>
      <c r="V45" s="113">
        <v>25302.32</v>
      </c>
      <c r="W45" s="113">
        <v>21980.87</v>
      </c>
      <c r="X45" s="113">
        <v>19202.599999999999</v>
      </c>
      <c r="Y45" s="113">
        <v>25774.93</v>
      </c>
      <c r="Z45" s="113">
        <v>22620.73</v>
      </c>
      <c r="AA45" s="113">
        <v>23488.799999999999</v>
      </c>
      <c r="AB45" s="113">
        <v>26232.04</v>
      </c>
      <c r="AC45" s="113">
        <v>22910.22</v>
      </c>
      <c r="AD45" s="113">
        <v>25302.27</v>
      </c>
      <c r="AE45" s="113">
        <v>29294.15</v>
      </c>
      <c r="AF45" s="113">
        <v>29294.15</v>
      </c>
      <c r="AG45" s="113">
        <v>23260.67</v>
      </c>
      <c r="AH45" s="113">
        <v>27374.73</v>
      </c>
      <c r="AI45" s="113">
        <v>23900.6</v>
      </c>
      <c r="AJ45" s="113">
        <v>27968.93</v>
      </c>
      <c r="AK45" s="113">
        <v>27404.83</v>
      </c>
      <c r="AL45" s="113">
        <v>29294.12</v>
      </c>
      <c r="AM45" s="113">
        <v>28746.080000000002</v>
      </c>
      <c r="AN45" s="113">
        <v>29385.919999999998</v>
      </c>
      <c r="AO45" s="113">
        <v>30498.44</v>
      </c>
      <c r="AP45" s="113">
        <v>30117.25</v>
      </c>
      <c r="AQ45" s="113">
        <v>25957.5</v>
      </c>
      <c r="AR45" s="113">
        <v>29294.12</v>
      </c>
      <c r="AS45" s="113">
        <v>30071.57</v>
      </c>
      <c r="AT45" s="113">
        <v>30718.79</v>
      </c>
      <c r="AU45" s="113">
        <v>32265.4</v>
      </c>
      <c r="AV45" s="113">
        <v>34665.33</v>
      </c>
      <c r="AW45" s="113">
        <v>33179.980000000003</v>
      </c>
      <c r="AX45" s="113">
        <v>32174.17</v>
      </c>
      <c r="AY45" s="113">
        <v>35427.129999999997</v>
      </c>
      <c r="AZ45" s="113">
        <v>33088.33</v>
      </c>
      <c r="BA45" s="113">
        <v>36653.589999999997</v>
      </c>
      <c r="BB45" s="113">
        <v>41361.56</v>
      </c>
      <c r="BC45" s="113">
        <v>39076.129999999997</v>
      </c>
      <c r="BD45" s="113">
        <v>39853.1</v>
      </c>
      <c r="BE45" s="113">
        <v>40378.53</v>
      </c>
      <c r="BF45" s="113">
        <v>40851.019999999997</v>
      </c>
      <c r="BG45" s="113">
        <v>44789.67</v>
      </c>
      <c r="BH45" s="113">
        <v>42458.26</v>
      </c>
      <c r="BI45" s="113">
        <v>51280.27</v>
      </c>
      <c r="BJ45" s="113">
        <v>46709.34</v>
      </c>
      <c r="BK45" s="113">
        <v>54452.91</v>
      </c>
      <c r="BL45" s="113">
        <v>51280.2</v>
      </c>
      <c r="BM45" s="113">
        <v>53108.51</v>
      </c>
      <c r="BN45" s="113">
        <v>33179.660000000003</v>
      </c>
      <c r="BO45" s="113">
        <v>33910.97</v>
      </c>
      <c r="BP45" s="113">
        <v>49672.26</v>
      </c>
    </row>
    <row r="46" spans="1:68" x14ac:dyDescent="0.2">
      <c r="A46" s="3">
        <v>44</v>
      </c>
      <c r="B46" s="113">
        <v>15618.85</v>
      </c>
      <c r="C46" s="113">
        <v>18214.3</v>
      </c>
      <c r="D46" s="113">
        <v>18669.900000000001</v>
      </c>
      <c r="E46" s="113">
        <v>16291.14</v>
      </c>
      <c r="F46" s="113">
        <v>16886.88</v>
      </c>
      <c r="G46" s="113">
        <v>19073.3</v>
      </c>
      <c r="H46" s="113">
        <v>19949.080000000002</v>
      </c>
      <c r="I46" s="113">
        <v>19378.43</v>
      </c>
      <c r="J46" s="113">
        <v>19537.75</v>
      </c>
      <c r="K46" s="113">
        <v>19949.13</v>
      </c>
      <c r="L46" s="113">
        <v>23945.85</v>
      </c>
      <c r="M46" s="113">
        <v>20223.48</v>
      </c>
      <c r="N46" s="113">
        <v>20429.150000000001</v>
      </c>
      <c r="O46" s="113">
        <v>24495.1</v>
      </c>
      <c r="P46" s="113">
        <v>23992.35</v>
      </c>
      <c r="Q46" s="113">
        <v>24769.37</v>
      </c>
      <c r="R46" s="113">
        <v>21340.98</v>
      </c>
      <c r="S46" s="113">
        <v>23260.69</v>
      </c>
      <c r="T46" s="113">
        <v>24952.27</v>
      </c>
      <c r="U46" s="113">
        <v>25317.91</v>
      </c>
      <c r="V46" s="113">
        <v>25302.32</v>
      </c>
      <c r="W46" s="113">
        <v>21980.87</v>
      </c>
      <c r="X46" s="113">
        <v>19202.599999999999</v>
      </c>
      <c r="Y46" s="113">
        <v>25774.93</v>
      </c>
      <c r="Z46" s="113">
        <v>22620.73</v>
      </c>
      <c r="AA46" s="113">
        <v>23488.799999999999</v>
      </c>
      <c r="AB46" s="113">
        <v>26232.04</v>
      </c>
      <c r="AC46" s="113">
        <v>22910.22</v>
      </c>
      <c r="AD46" s="113">
        <v>25302.27</v>
      </c>
      <c r="AE46" s="113">
        <v>29294.15</v>
      </c>
      <c r="AF46" s="113">
        <v>29294.15</v>
      </c>
      <c r="AG46" s="113">
        <v>23260.67</v>
      </c>
      <c r="AH46" s="113">
        <v>27374.73</v>
      </c>
      <c r="AI46" s="113">
        <v>23900.6</v>
      </c>
      <c r="AJ46" s="113">
        <v>27968.93</v>
      </c>
      <c r="AK46" s="113">
        <v>27404.83</v>
      </c>
      <c r="AL46" s="113">
        <v>29294.12</v>
      </c>
      <c r="AM46" s="113">
        <v>28746.080000000002</v>
      </c>
      <c r="AN46" s="113">
        <v>29385.919999999998</v>
      </c>
      <c r="AO46" s="113">
        <v>30498.44</v>
      </c>
      <c r="AP46" s="113">
        <v>30117.25</v>
      </c>
      <c r="AQ46" s="113">
        <v>25957.5</v>
      </c>
      <c r="AR46" s="113">
        <v>29294.12</v>
      </c>
      <c r="AS46" s="113">
        <v>30071.57</v>
      </c>
      <c r="AT46" s="113">
        <v>30718.79</v>
      </c>
      <c r="AU46" s="113">
        <v>32265.4</v>
      </c>
      <c r="AV46" s="113">
        <v>34665.33</v>
      </c>
      <c r="AW46" s="113">
        <v>33179.980000000003</v>
      </c>
      <c r="AX46" s="113">
        <v>32174.17</v>
      </c>
      <c r="AY46" s="113">
        <v>35427.129999999997</v>
      </c>
      <c r="AZ46" s="113">
        <v>33088.33</v>
      </c>
      <c r="BA46" s="113">
        <v>36653.589999999997</v>
      </c>
      <c r="BB46" s="113">
        <v>41361.56</v>
      </c>
      <c r="BC46" s="113">
        <v>39076.129999999997</v>
      </c>
      <c r="BD46" s="113">
        <v>39853.1</v>
      </c>
      <c r="BE46" s="113">
        <v>40378.53</v>
      </c>
      <c r="BF46" s="113">
        <v>40851.019999999997</v>
      </c>
      <c r="BG46" s="113">
        <v>44789.67</v>
      </c>
      <c r="BH46" s="113">
        <v>42458.26</v>
      </c>
      <c r="BI46" s="113">
        <v>51280.27</v>
      </c>
      <c r="BJ46" s="113">
        <v>46709.34</v>
      </c>
      <c r="BK46" s="113">
        <v>54452.91</v>
      </c>
      <c r="BL46" s="113">
        <v>51280.2</v>
      </c>
      <c r="BM46" s="113">
        <v>53108.51</v>
      </c>
      <c r="BN46" s="113">
        <v>33179.660000000003</v>
      </c>
      <c r="BO46" s="113">
        <v>33910.97</v>
      </c>
      <c r="BP46" s="113">
        <v>49672.26</v>
      </c>
    </row>
    <row r="47" spans="1:68" x14ac:dyDescent="0.2">
      <c r="A47" s="3">
        <v>45</v>
      </c>
      <c r="B47" s="113">
        <v>15618.85</v>
      </c>
      <c r="C47" s="113">
        <v>18214.3</v>
      </c>
      <c r="D47" s="113">
        <v>18669.900000000001</v>
      </c>
      <c r="E47" s="113">
        <v>16291.14</v>
      </c>
      <c r="F47" s="113">
        <v>16886.88</v>
      </c>
      <c r="G47" s="113">
        <v>19073.3</v>
      </c>
      <c r="H47" s="113">
        <v>19949.080000000002</v>
      </c>
      <c r="I47" s="113">
        <v>19378.43</v>
      </c>
      <c r="J47" s="113">
        <v>19537.75</v>
      </c>
      <c r="K47" s="113">
        <v>19949.13</v>
      </c>
      <c r="L47" s="113">
        <v>23945.85</v>
      </c>
      <c r="M47" s="113">
        <v>20223.48</v>
      </c>
      <c r="N47" s="113">
        <v>20429.150000000001</v>
      </c>
      <c r="O47" s="113">
        <v>24495.1</v>
      </c>
      <c r="P47" s="113">
        <v>23992.35</v>
      </c>
      <c r="Q47" s="113">
        <v>24769.37</v>
      </c>
      <c r="R47" s="113">
        <v>21340.98</v>
      </c>
      <c r="S47" s="113">
        <v>23260.69</v>
      </c>
      <c r="T47" s="113">
        <v>24952.27</v>
      </c>
      <c r="U47" s="113">
        <v>25317.91</v>
      </c>
      <c r="V47" s="113">
        <v>25302.32</v>
      </c>
      <c r="W47" s="113">
        <v>21980.87</v>
      </c>
      <c r="X47" s="113">
        <v>19202.599999999999</v>
      </c>
      <c r="Y47" s="113">
        <v>25774.93</v>
      </c>
      <c r="Z47" s="113">
        <v>22620.73</v>
      </c>
      <c r="AA47" s="113">
        <v>23488.799999999999</v>
      </c>
      <c r="AB47" s="113">
        <v>26232.04</v>
      </c>
      <c r="AC47" s="113">
        <v>22910.22</v>
      </c>
      <c r="AD47" s="113">
        <v>25302.27</v>
      </c>
      <c r="AE47" s="113">
        <v>29294.15</v>
      </c>
      <c r="AF47" s="113">
        <v>29294.15</v>
      </c>
      <c r="AG47" s="113">
        <v>23260.67</v>
      </c>
      <c r="AH47" s="113">
        <v>27374.73</v>
      </c>
      <c r="AI47" s="113">
        <v>23900.6</v>
      </c>
      <c r="AJ47" s="113">
        <v>27968.93</v>
      </c>
      <c r="AK47" s="113">
        <v>27404.83</v>
      </c>
      <c r="AL47" s="113">
        <v>29294.12</v>
      </c>
      <c r="AM47" s="113">
        <v>28746.080000000002</v>
      </c>
      <c r="AN47" s="113">
        <v>29385.919999999998</v>
      </c>
      <c r="AO47" s="113">
        <v>30498.44</v>
      </c>
      <c r="AP47" s="113">
        <v>30117.25</v>
      </c>
      <c r="AQ47" s="113">
        <v>25957.5</v>
      </c>
      <c r="AR47" s="113">
        <v>29294.12</v>
      </c>
      <c r="AS47" s="113">
        <v>30071.57</v>
      </c>
      <c r="AT47" s="113">
        <v>30718.79</v>
      </c>
      <c r="AU47" s="113">
        <v>32265.4</v>
      </c>
      <c r="AV47" s="113">
        <v>34665.33</v>
      </c>
      <c r="AW47" s="113">
        <v>33179.980000000003</v>
      </c>
      <c r="AX47" s="113">
        <v>32174.17</v>
      </c>
      <c r="AY47" s="113">
        <v>35427.129999999997</v>
      </c>
      <c r="AZ47" s="113">
        <v>33088.33</v>
      </c>
      <c r="BA47" s="113">
        <v>36653.589999999997</v>
      </c>
      <c r="BB47" s="113">
        <v>41361.56</v>
      </c>
      <c r="BC47" s="113">
        <v>39076.129999999997</v>
      </c>
      <c r="BD47" s="113">
        <v>39853.1</v>
      </c>
      <c r="BE47" s="113">
        <v>40378.53</v>
      </c>
      <c r="BF47" s="113">
        <v>40851.019999999997</v>
      </c>
      <c r="BG47" s="113">
        <v>44789.67</v>
      </c>
      <c r="BH47" s="113">
        <v>42458.26</v>
      </c>
      <c r="BI47" s="113">
        <v>51280.27</v>
      </c>
      <c r="BJ47" s="113">
        <v>46709.34</v>
      </c>
      <c r="BK47" s="113">
        <v>54452.91</v>
      </c>
      <c r="BL47" s="113">
        <v>51280.2</v>
      </c>
      <c r="BM47" s="113">
        <v>53108.51</v>
      </c>
      <c r="BN47" s="113">
        <v>33179.660000000003</v>
      </c>
      <c r="BO47" s="113">
        <v>33910.97</v>
      </c>
      <c r="BP47" s="113">
        <v>49672.26</v>
      </c>
    </row>
    <row r="48" spans="1:68" x14ac:dyDescent="0.2">
      <c r="A48" s="73"/>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47" ht="13.5" thickBot="1" x14ac:dyDescent="0.25">
      <c r="A49"/>
      <c r="B49"/>
      <c r="C49"/>
      <c r="D49"/>
      <c r="E49"/>
      <c r="F49"/>
      <c r="G49"/>
      <c r="H49"/>
      <c r="I49"/>
      <c r="J49"/>
      <c r="K49"/>
      <c r="L49"/>
      <c r="M49"/>
      <c r="N49"/>
    </row>
    <row r="50" spans="1:47" ht="13.5" thickBot="1" x14ac:dyDescent="0.25">
      <c r="A50" s="5" t="s">
        <v>27</v>
      </c>
      <c r="B50" s="112">
        <v>0</v>
      </c>
      <c r="C50" s="112">
        <v>1</v>
      </c>
      <c r="D50" s="112">
        <v>2</v>
      </c>
      <c r="E50" s="112">
        <v>3</v>
      </c>
      <c r="F50" s="112">
        <v>4</v>
      </c>
      <c r="G50" s="112">
        <v>5</v>
      </c>
      <c r="H50" s="112">
        <v>6</v>
      </c>
      <c r="I50" s="112">
        <v>7</v>
      </c>
      <c r="J50" s="112">
        <v>8</v>
      </c>
      <c r="K50" s="112">
        <v>9</v>
      </c>
      <c r="L50" s="112">
        <v>10</v>
      </c>
      <c r="M50" s="112">
        <v>11</v>
      </c>
      <c r="N50" s="112">
        <v>12</v>
      </c>
      <c r="O50" s="112">
        <v>13</v>
      </c>
      <c r="P50" s="112">
        <v>14</v>
      </c>
      <c r="Q50" s="112">
        <v>15</v>
      </c>
      <c r="R50" s="112">
        <v>16</v>
      </c>
      <c r="S50" s="112">
        <v>17</v>
      </c>
      <c r="T50" s="112">
        <v>18</v>
      </c>
      <c r="U50" s="112">
        <v>19</v>
      </c>
      <c r="V50" s="112">
        <v>20</v>
      </c>
      <c r="W50" s="112">
        <v>21</v>
      </c>
      <c r="X50" s="112">
        <v>22</v>
      </c>
      <c r="Y50" s="112">
        <v>23</v>
      </c>
      <c r="Z50" s="112">
        <v>24</v>
      </c>
      <c r="AA50" s="112">
        <v>25</v>
      </c>
      <c r="AB50" s="112">
        <v>26</v>
      </c>
      <c r="AC50" s="112">
        <v>27</v>
      </c>
      <c r="AD50" s="112">
        <v>28</v>
      </c>
      <c r="AE50" s="112">
        <v>29</v>
      </c>
      <c r="AF50" s="112">
        <v>30</v>
      </c>
      <c r="AG50" s="112">
        <v>31</v>
      </c>
      <c r="AH50" s="3">
        <v>32</v>
      </c>
      <c r="AI50" s="3">
        <v>33</v>
      </c>
      <c r="AJ50" s="3">
        <v>34</v>
      </c>
      <c r="AK50" s="3">
        <v>35</v>
      </c>
      <c r="AL50" s="3">
        <v>36</v>
      </c>
      <c r="AM50" s="3">
        <v>37</v>
      </c>
      <c r="AN50" s="3">
        <v>38</v>
      </c>
      <c r="AO50" s="3">
        <v>39</v>
      </c>
      <c r="AP50" s="3">
        <v>40</v>
      </c>
      <c r="AQ50" s="3">
        <v>41</v>
      </c>
      <c r="AR50" s="3">
        <v>42</v>
      </c>
      <c r="AS50" s="3">
        <v>43</v>
      </c>
      <c r="AT50" s="3">
        <v>44</v>
      </c>
      <c r="AU50" s="3">
        <v>45</v>
      </c>
    </row>
    <row r="51" spans="1:47" ht="13.5" thickBot="1" x14ac:dyDescent="0.25">
      <c r="A51" s="5" t="s">
        <v>0</v>
      </c>
      <c r="B51" s="113">
        <v>12384.81</v>
      </c>
      <c r="C51" s="113">
        <v>13422.15</v>
      </c>
      <c r="D51" s="113">
        <v>13492.67</v>
      </c>
      <c r="E51" s="113">
        <v>13563.17</v>
      </c>
      <c r="F51" s="113">
        <v>13633.67</v>
      </c>
      <c r="G51" s="113">
        <v>13704.17</v>
      </c>
      <c r="H51" s="113">
        <v>13774.65</v>
      </c>
      <c r="I51" s="113">
        <v>13845.15</v>
      </c>
      <c r="J51" s="113">
        <v>13915.65</v>
      </c>
      <c r="K51" s="113">
        <v>13986.18</v>
      </c>
      <c r="L51" s="113">
        <v>14420.29</v>
      </c>
      <c r="M51" s="113">
        <v>14490.76</v>
      </c>
      <c r="N51" s="113">
        <v>14561.27</v>
      </c>
      <c r="O51" s="113">
        <v>14631.79</v>
      </c>
      <c r="P51" s="113">
        <v>14702.29</v>
      </c>
      <c r="Q51" s="113">
        <v>14772.79</v>
      </c>
      <c r="R51" s="113">
        <v>14843.29</v>
      </c>
      <c r="S51" s="113">
        <v>14913.8</v>
      </c>
      <c r="T51" s="113">
        <v>14984.3</v>
      </c>
      <c r="U51" s="113">
        <v>15054.8</v>
      </c>
      <c r="V51" s="113">
        <v>15125.32</v>
      </c>
      <c r="W51" s="113">
        <v>15195.82</v>
      </c>
      <c r="X51" s="113">
        <v>15266.32</v>
      </c>
      <c r="Y51" s="113">
        <v>15336.83</v>
      </c>
      <c r="Z51" s="113">
        <v>15407.33</v>
      </c>
      <c r="AA51" s="113">
        <v>15477.83</v>
      </c>
      <c r="AB51" s="113">
        <v>15548.35</v>
      </c>
      <c r="AC51" s="113">
        <v>15618.85</v>
      </c>
      <c r="AD51" s="113">
        <v>15618.85</v>
      </c>
      <c r="AE51" s="113">
        <v>15618.85</v>
      </c>
      <c r="AF51" s="113">
        <v>15618.85</v>
      </c>
      <c r="AG51" s="113">
        <v>15618.85</v>
      </c>
      <c r="AH51" s="113">
        <v>15618.85</v>
      </c>
      <c r="AI51" s="113">
        <v>15618.85</v>
      </c>
      <c r="AJ51" s="113">
        <v>15618.85</v>
      </c>
      <c r="AK51" s="113">
        <v>15618.85</v>
      </c>
      <c r="AL51" s="113">
        <v>15618.85</v>
      </c>
      <c r="AM51" s="113">
        <v>15618.85</v>
      </c>
      <c r="AN51" s="113">
        <v>15618.85</v>
      </c>
      <c r="AO51" s="113">
        <v>15618.85</v>
      </c>
      <c r="AP51" s="113">
        <v>15618.85</v>
      </c>
      <c r="AQ51" s="113">
        <v>15618.85</v>
      </c>
      <c r="AR51" s="113">
        <v>15618.85</v>
      </c>
      <c r="AS51" s="113">
        <v>15618.85</v>
      </c>
      <c r="AT51" s="113">
        <v>15618.85</v>
      </c>
      <c r="AU51" s="113">
        <v>15618.85</v>
      </c>
    </row>
    <row r="52" spans="1:47" ht="13.5" thickBot="1" x14ac:dyDescent="0.25">
      <c r="A52" s="5" t="s">
        <v>1</v>
      </c>
      <c r="B52" s="113">
        <v>12589.17</v>
      </c>
      <c r="C52" s="113">
        <v>13661.73</v>
      </c>
      <c r="D52" s="113">
        <v>13792.15</v>
      </c>
      <c r="E52" s="113">
        <v>13922.57</v>
      </c>
      <c r="F52" s="113">
        <v>14052.96</v>
      </c>
      <c r="G52" s="113">
        <v>14183.38</v>
      </c>
      <c r="H52" s="113">
        <v>14313.82</v>
      </c>
      <c r="I52" s="113">
        <v>14444.21</v>
      </c>
      <c r="J52" s="113">
        <v>14574.63</v>
      </c>
      <c r="K52" s="113">
        <v>14705.02</v>
      </c>
      <c r="L52" s="113">
        <v>15202.1</v>
      </c>
      <c r="M52" s="113">
        <v>15360.65</v>
      </c>
      <c r="N52" s="113">
        <v>15519.18</v>
      </c>
      <c r="O52" s="113">
        <v>15677.7</v>
      </c>
      <c r="P52" s="113">
        <v>15836.26</v>
      </c>
      <c r="Q52" s="113">
        <v>15994.78</v>
      </c>
      <c r="R52" s="113">
        <v>16153.31</v>
      </c>
      <c r="S52" s="113">
        <v>16311.89</v>
      </c>
      <c r="T52" s="113">
        <v>16470.39</v>
      </c>
      <c r="U52" s="113">
        <v>16628.95</v>
      </c>
      <c r="V52" s="113">
        <v>16787.47</v>
      </c>
      <c r="W52" s="113">
        <v>16946.03</v>
      </c>
      <c r="X52" s="113">
        <v>17104.53</v>
      </c>
      <c r="Y52" s="113">
        <v>17263.080000000002</v>
      </c>
      <c r="Z52" s="113">
        <v>17421.61</v>
      </c>
      <c r="AA52" s="113">
        <v>17580.16</v>
      </c>
      <c r="AB52" s="113">
        <v>17738.669999999998</v>
      </c>
      <c r="AC52" s="113">
        <v>17897.240000000002</v>
      </c>
      <c r="AD52" s="113">
        <v>18055.77</v>
      </c>
      <c r="AE52" s="113">
        <v>18214.3</v>
      </c>
      <c r="AF52" s="113">
        <v>18214.3</v>
      </c>
      <c r="AG52" s="113">
        <v>18214.3</v>
      </c>
      <c r="AH52" s="113">
        <v>18214.3</v>
      </c>
      <c r="AI52" s="113">
        <v>18214.3</v>
      </c>
      <c r="AJ52" s="113">
        <v>18214.3</v>
      </c>
      <c r="AK52" s="113">
        <v>18214.3</v>
      </c>
      <c r="AL52" s="113">
        <v>18214.3</v>
      </c>
      <c r="AM52" s="113">
        <v>18214.3</v>
      </c>
      <c r="AN52" s="113">
        <v>18214.3</v>
      </c>
      <c r="AO52" s="113">
        <v>18214.3</v>
      </c>
      <c r="AP52" s="113">
        <v>18214.3</v>
      </c>
      <c r="AQ52" s="113">
        <v>18214.3</v>
      </c>
      <c r="AR52" s="113">
        <v>18214.3</v>
      </c>
      <c r="AS52" s="113">
        <v>18214.3</v>
      </c>
      <c r="AT52" s="113">
        <v>18214.3</v>
      </c>
      <c r="AU52" s="113">
        <v>18214.3</v>
      </c>
    </row>
    <row r="53" spans="1:47" ht="13.5" thickBot="1" x14ac:dyDescent="0.25">
      <c r="A53" s="198" t="s">
        <v>406</v>
      </c>
      <c r="B53" s="113">
        <v>12899.24</v>
      </c>
      <c r="C53" s="113">
        <v>13971.82</v>
      </c>
      <c r="D53" s="113">
        <v>14105.66</v>
      </c>
      <c r="E53" s="113">
        <v>14239.57</v>
      </c>
      <c r="F53" s="113">
        <v>14373.44</v>
      </c>
      <c r="G53" s="113">
        <v>14507.3</v>
      </c>
      <c r="H53" s="113">
        <v>14641.19</v>
      </c>
      <c r="I53" s="113">
        <v>14775.05</v>
      </c>
      <c r="J53" s="113">
        <v>14908.91</v>
      </c>
      <c r="K53" s="113">
        <v>15042.82</v>
      </c>
      <c r="L53" s="113">
        <v>15589.92</v>
      </c>
      <c r="M53" s="113">
        <v>15752.05</v>
      </c>
      <c r="N53" s="113">
        <v>15914.17</v>
      </c>
      <c r="O53" s="113">
        <v>16076.24</v>
      </c>
      <c r="P53" s="113">
        <v>16238.34</v>
      </c>
      <c r="Q53" s="113">
        <v>16400.46</v>
      </c>
      <c r="R53" s="113">
        <v>16562.580000000002</v>
      </c>
      <c r="S53" s="113">
        <v>16724.66</v>
      </c>
      <c r="T53" s="113">
        <v>16886.78</v>
      </c>
      <c r="U53" s="113">
        <v>17048.88</v>
      </c>
      <c r="V53" s="113">
        <v>17210.97</v>
      </c>
      <c r="W53" s="113">
        <v>17373.099999999999</v>
      </c>
      <c r="X53" s="113">
        <v>17535.189999999999</v>
      </c>
      <c r="Y53" s="113">
        <v>17697.29</v>
      </c>
      <c r="Z53" s="113">
        <v>17859.39</v>
      </c>
      <c r="AA53" s="113">
        <v>18021.509999999998</v>
      </c>
      <c r="AB53" s="113">
        <v>18183.61</v>
      </c>
      <c r="AC53" s="113">
        <v>18345.71</v>
      </c>
      <c r="AD53" s="113">
        <v>18507.830000000002</v>
      </c>
      <c r="AE53" s="113">
        <v>18669.900000000001</v>
      </c>
      <c r="AF53" s="113">
        <v>18669.900000000001</v>
      </c>
      <c r="AG53" s="113">
        <v>18669.900000000001</v>
      </c>
      <c r="AH53" s="113">
        <v>18669.900000000001</v>
      </c>
      <c r="AI53" s="113">
        <v>18669.900000000001</v>
      </c>
      <c r="AJ53" s="113">
        <v>18669.900000000001</v>
      </c>
      <c r="AK53" s="113">
        <v>18669.900000000001</v>
      </c>
      <c r="AL53" s="113">
        <v>18669.900000000001</v>
      </c>
      <c r="AM53" s="113">
        <v>18669.900000000001</v>
      </c>
      <c r="AN53" s="113">
        <v>18669.900000000001</v>
      </c>
      <c r="AO53" s="113">
        <v>18669.900000000001</v>
      </c>
      <c r="AP53" s="113">
        <v>18669.900000000001</v>
      </c>
      <c r="AQ53" s="113">
        <v>18669.900000000001</v>
      </c>
      <c r="AR53" s="113">
        <v>18669.900000000001</v>
      </c>
      <c r="AS53" s="113">
        <v>18669.900000000001</v>
      </c>
      <c r="AT53" s="113">
        <v>18669.900000000001</v>
      </c>
      <c r="AU53" s="113">
        <v>18669.900000000001</v>
      </c>
    </row>
    <row r="54" spans="1:47" ht="13.5" thickBot="1" x14ac:dyDescent="0.25">
      <c r="A54" s="198" t="s">
        <v>407</v>
      </c>
      <c r="B54" s="113">
        <v>13054.32</v>
      </c>
      <c r="C54" s="113">
        <v>14091.63</v>
      </c>
      <c r="D54" s="113">
        <v>14162.13</v>
      </c>
      <c r="E54" s="113">
        <v>14232.63</v>
      </c>
      <c r="F54" s="113">
        <v>14303.13</v>
      </c>
      <c r="G54" s="113">
        <v>14373.64</v>
      </c>
      <c r="H54" s="113">
        <v>14444.16</v>
      </c>
      <c r="I54" s="113">
        <v>14514.66</v>
      </c>
      <c r="J54" s="113">
        <v>14585.16</v>
      </c>
      <c r="K54" s="113">
        <v>14655.66</v>
      </c>
      <c r="L54" s="113">
        <v>15092.6</v>
      </c>
      <c r="M54" s="113">
        <v>15163.1</v>
      </c>
      <c r="N54" s="113">
        <v>15233.6</v>
      </c>
      <c r="O54" s="113">
        <v>15304.1</v>
      </c>
      <c r="P54" s="113">
        <v>15374.6</v>
      </c>
      <c r="Q54" s="113">
        <v>15445.11</v>
      </c>
      <c r="R54" s="113">
        <v>15515.63</v>
      </c>
      <c r="S54" s="113">
        <v>15586.13</v>
      </c>
      <c r="T54" s="113">
        <v>15656.63</v>
      </c>
      <c r="U54" s="113">
        <v>15727.13</v>
      </c>
      <c r="V54" s="113">
        <v>15797.63</v>
      </c>
      <c r="W54" s="113">
        <v>15868.14</v>
      </c>
      <c r="X54" s="113">
        <v>15938.64</v>
      </c>
      <c r="Y54" s="113">
        <v>16009.16</v>
      </c>
      <c r="Z54" s="113">
        <v>16079.66</v>
      </c>
      <c r="AA54" s="113">
        <v>16150.16</v>
      </c>
      <c r="AB54" s="113">
        <v>16220.64</v>
      </c>
      <c r="AC54" s="113">
        <v>16291.14</v>
      </c>
      <c r="AD54" s="113">
        <v>16291.14</v>
      </c>
      <c r="AE54" s="113">
        <v>16291.14</v>
      </c>
      <c r="AF54" s="113">
        <v>16291.14</v>
      </c>
      <c r="AG54" s="113">
        <v>16291.14</v>
      </c>
      <c r="AH54" s="113">
        <v>16291.14</v>
      </c>
      <c r="AI54" s="113">
        <v>16291.14</v>
      </c>
      <c r="AJ54" s="113">
        <v>16291.14</v>
      </c>
      <c r="AK54" s="113">
        <v>16291.14</v>
      </c>
      <c r="AL54" s="113">
        <v>16291.14</v>
      </c>
      <c r="AM54" s="113">
        <v>16291.14</v>
      </c>
      <c r="AN54" s="113">
        <v>16291.14</v>
      </c>
      <c r="AO54" s="113">
        <v>16291.14</v>
      </c>
      <c r="AP54" s="113">
        <v>16291.14</v>
      </c>
      <c r="AQ54" s="113">
        <v>16291.14</v>
      </c>
      <c r="AR54" s="113">
        <v>16291.14</v>
      </c>
      <c r="AS54" s="113">
        <v>16291.14</v>
      </c>
      <c r="AT54" s="113">
        <v>16291.14</v>
      </c>
      <c r="AU54" s="113">
        <v>16291.14</v>
      </c>
    </row>
    <row r="55" spans="1:47" ht="13.5" thickBot="1" x14ac:dyDescent="0.25">
      <c r="A55" s="198" t="s">
        <v>408</v>
      </c>
      <c r="B55" s="113">
        <v>13448.97</v>
      </c>
      <c r="C55" s="113">
        <v>14486.25</v>
      </c>
      <c r="D55" s="113">
        <v>14563.74</v>
      </c>
      <c r="E55" s="113">
        <v>14641.29</v>
      </c>
      <c r="F55" s="113">
        <v>14718.78</v>
      </c>
      <c r="G55" s="113">
        <v>14796.32</v>
      </c>
      <c r="H55" s="113">
        <v>14873.81</v>
      </c>
      <c r="I55" s="113">
        <v>14951.3</v>
      </c>
      <c r="J55" s="113">
        <v>15028.84</v>
      </c>
      <c r="K55" s="113">
        <v>15106.33</v>
      </c>
      <c r="L55" s="113">
        <v>15569.2</v>
      </c>
      <c r="M55" s="113">
        <v>15646.72</v>
      </c>
      <c r="N55" s="113">
        <v>15724.23</v>
      </c>
      <c r="O55" s="113">
        <v>15801.72</v>
      </c>
      <c r="P55" s="113">
        <v>15879.24</v>
      </c>
      <c r="Q55" s="113">
        <v>15956.76</v>
      </c>
      <c r="R55" s="113">
        <v>16034.27</v>
      </c>
      <c r="S55" s="113">
        <v>16111.79</v>
      </c>
      <c r="T55" s="113">
        <v>16189.28</v>
      </c>
      <c r="U55" s="113">
        <v>16266.8</v>
      </c>
      <c r="V55" s="113">
        <v>16344.31</v>
      </c>
      <c r="W55" s="113">
        <v>16421.810000000001</v>
      </c>
      <c r="X55" s="113">
        <v>16499.32</v>
      </c>
      <c r="Y55" s="113">
        <v>16576.810000000001</v>
      </c>
      <c r="Z55" s="113">
        <v>16654.330000000002</v>
      </c>
      <c r="AA55" s="113">
        <v>16731.849999999999</v>
      </c>
      <c r="AB55" s="113">
        <v>16809.36</v>
      </c>
      <c r="AC55" s="113">
        <v>16886.88</v>
      </c>
      <c r="AD55" s="113">
        <v>16886.88</v>
      </c>
      <c r="AE55" s="113">
        <v>16886.88</v>
      </c>
      <c r="AF55" s="113">
        <v>16886.88</v>
      </c>
      <c r="AG55" s="113">
        <v>16886.88</v>
      </c>
      <c r="AH55" s="113">
        <v>16886.88</v>
      </c>
      <c r="AI55" s="113">
        <v>16886.88</v>
      </c>
      <c r="AJ55" s="113">
        <v>16886.88</v>
      </c>
      <c r="AK55" s="113">
        <v>16886.88</v>
      </c>
      <c r="AL55" s="113">
        <v>16886.88</v>
      </c>
      <c r="AM55" s="113">
        <v>16886.88</v>
      </c>
      <c r="AN55" s="113">
        <v>16886.88</v>
      </c>
      <c r="AO55" s="113">
        <v>16886.88</v>
      </c>
      <c r="AP55" s="113">
        <v>16886.88</v>
      </c>
      <c r="AQ55" s="113">
        <v>16886.88</v>
      </c>
      <c r="AR55" s="113">
        <v>16886.88</v>
      </c>
      <c r="AS55" s="113">
        <v>16886.88</v>
      </c>
      <c r="AT55" s="113">
        <v>16886.88</v>
      </c>
      <c r="AU55" s="113">
        <v>16886.88</v>
      </c>
    </row>
    <row r="56" spans="1:47" ht="13.5" thickBot="1" x14ac:dyDescent="0.25">
      <c r="A56" s="5" t="s">
        <v>2</v>
      </c>
      <c r="B56" s="113">
        <v>13300.93</v>
      </c>
      <c r="C56" s="113">
        <v>14373.51</v>
      </c>
      <c r="D56" s="113">
        <v>14507.37</v>
      </c>
      <c r="E56" s="113">
        <v>14641.26</v>
      </c>
      <c r="F56" s="113">
        <v>14775.12</v>
      </c>
      <c r="G56" s="113">
        <v>14908.99</v>
      </c>
      <c r="H56" s="113">
        <v>15042.9</v>
      </c>
      <c r="I56" s="113">
        <v>15176.74</v>
      </c>
      <c r="J56" s="113">
        <v>15310.62</v>
      </c>
      <c r="K56" s="113">
        <v>15444.49</v>
      </c>
      <c r="L56" s="113">
        <v>15993.32</v>
      </c>
      <c r="M56" s="113">
        <v>16155.44</v>
      </c>
      <c r="N56" s="113">
        <v>16317.54</v>
      </c>
      <c r="O56" s="113">
        <v>16479.64</v>
      </c>
      <c r="P56" s="113">
        <v>16641.740000000002</v>
      </c>
      <c r="Q56" s="113">
        <v>16803.86</v>
      </c>
      <c r="R56" s="113">
        <v>16965.96</v>
      </c>
      <c r="S56" s="113">
        <v>17128.080000000002</v>
      </c>
      <c r="T56" s="113">
        <v>17290.150000000001</v>
      </c>
      <c r="U56" s="113">
        <v>17452.25</v>
      </c>
      <c r="V56" s="113">
        <v>17614.400000000001</v>
      </c>
      <c r="W56" s="113">
        <v>17776.490000000002</v>
      </c>
      <c r="X56" s="113">
        <v>17938.57</v>
      </c>
      <c r="Y56" s="113">
        <v>18100.689999999999</v>
      </c>
      <c r="Z56" s="113">
        <v>18262.79</v>
      </c>
      <c r="AA56" s="113">
        <v>18424.91</v>
      </c>
      <c r="AB56" s="113">
        <v>18586.98</v>
      </c>
      <c r="AC56" s="113">
        <v>18749.099999999999</v>
      </c>
      <c r="AD56" s="113">
        <v>18911.2</v>
      </c>
      <c r="AE56" s="113">
        <v>19073.3</v>
      </c>
      <c r="AF56" s="113">
        <v>19073.3</v>
      </c>
      <c r="AG56" s="113">
        <v>19073.3</v>
      </c>
      <c r="AH56" s="113">
        <v>19073.3</v>
      </c>
      <c r="AI56" s="113">
        <v>19073.3</v>
      </c>
      <c r="AJ56" s="113">
        <v>19073.3</v>
      </c>
      <c r="AK56" s="113">
        <v>19073.3</v>
      </c>
      <c r="AL56" s="113">
        <v>19073.3</v>
      </c>
      <c r="AM56" s="113">
        <v>19073.3</v>
      </c>
      <c r="AN56" s="113">
        <v>19073.3</v>
      </c>
      <c r="AO56" s="113">
        <v>19073.3</v>
      </c>
      <c r="AP56" s="113">
        <v>19073.3</v>
      </c>
      <c r="AQ56" s="113">
        <v>19073.3</v>
      </c>
      <c r="AR56" s="113">
        <v>19073.3</v>
      </c>
      <c r="AS56" s="113">
        <v>19073.3</v>
      </c>
      <c r="AT56" s="113">
        <v>19073.3</v>
      </c>
      <c r="AU56" s="113">
        <v>19073.3</v>
      </c>
    </row>
    <row r="57" spans="1:47" ht="13.5" thickBot="1" x14ac:dyDescent="0.25">
      <c r="A57" s="198" t="s">
        <v>409</v>
      </c>
      <c r="B57" s="113">
        <v>13300.93</v>
      </c>
      <c r="C57" s="113">
        <v>14373.51</v>
      </c>
      <c r="D57" s="113">
        <v>14507.37</v>
      </c>
      <c r="E57" s="113">
        <v>14641.26</v>
      </c>
      <c r="F57" s="113">
        <v>14775.12</v>
      </c>
      <c r="G57" s="113">
        <v>14908.99</v>
      </c>
      <c r="H57" s="113">
        <v>15042.9</v>
      </c>
      <c r="I57" s="113">
        <v>15896</v>
      </c>
      <c r="J57" s="113">
        <v>16036.98</v>
      </c>
      <c r="K57" s="113">
        <v>16177.95</v>
      </c>
      <c r="L57" s="113">
        <v>16725.650000000001</v>
      </c>
      <c r="M57" s="113">
        <v>16894.759999999998</v>
      </c>
      <c r="N57" s="113">
        <v>17063.87</v>
      </c>
      <c r="O57" s="113">
        <v>17232.96</v>
      </c>
      <c r="P57" s="113">
        <v>17402.080000000002</v>
      </c>
      <c r="Q57" s="113">
        <v>17571.21</v>
      </c>
      <c r="R57" s="113">
        <v>17740.330000000002</v>
      </c>
      <c r="S57" s="113">
        <v>17909.41</v>
      </c>
      <c r="T57" s="113">
        <v>18078.53</v>
      </c>
      <c r="U57" s="113">
        <v>18247.64</v>
      </c>
      <c r="V57" s="113">
        <v>18416.75</v>
      </c>
      <c r="W57" s="113">
        <v>18585.89</v>
      </c>
      <c r="X57" s="113">
        <v>18754.95</v>
      </c>
      <c r="Y57" s="113">
        <v>18924.09</v>
      </c>
      <c r="Z57" s="113">
        <v>19093.18</v>
      </c>
      <c r="AA57" s="113">
        <v>19262.32</v>
      </c>
      <c r="AB57" s="113">
        <v>19431.68</v>
      </c>
      <c r="AC57" s="113">
        <v>19604.11</v>
      </c>
      <c r="AD57" s="113">
        <v>19776.57</v>
      </c>
      <c r="AE57" s="113">
        <v>19949.080000000002</v>
      </c>
      <c r="AF57" s="113">
        <v>19949.080000000002</v>
      </c>
      <c r="AG57" s="113">
        <v>19949.080000000002</v>
      </c>
      <c r="AH57" s="113">
        <v>19949.080000000002</v>
      </c>
      <c r="AI57" s="113">
        <v>19949.080000000002</v>
      </c>
      <c r="AJ57" s="113">
        <v>19949.080000000002</v>
      </c>
      <c r="AK57" s="113">
        <v>19949.080000000002</v>
      </c>
      <c r="AL57" s="113">
        <v>19949.080000000002</v>
      </c>
      <c r="AM57" s="113">
        <v>19949.080000000002</v>
      </c>
      <c r="AN57" s="113">
        <v>19949.080000000002</v>
      </c>
      <c r="AO57" s="113">
        <v>19949.080000000002</v>
      </c>
      <c r="AP57" s="113">
        <v>19949.080000000002</v>
      </c>
      <c r="AQ57" s="113">
        <v>19949.080000000002</v>
      </c>
      <c r="AR57" s="113">
        <v>19949.080000000002</v>
      </c>
      <c r="AS57" s="113">
        <v>19949.080000000002</v>
      </c>
      <c r="AT57" s="113">
        <v>19949.080000000002</v>
      </c>
      <c r="AU57" s="113">
        <v>19949.080000000002</v>
      </c>
    </row>
    <row r="58" spans="1:47" ht="13.5" thickBot="1" x14ac:dyDescent="0.25">
      <c r="A58" s="5" t="s">
        <v>3</v>
      </c>
      <c r="B58" s="113">
        <v>13413.69</v>
      </c>
      <c r="C58" s="113">
        <v>14486.28</v>
      </c>
      <c r="D58" s="113">
        <v>14627.28</v>
      </c>
      <c r="E58" s="113">
        <v>14768.26</v>
      </c>
      <c r="F58" s="113">
        <v>14909.23</v>
      </c>
      <c r="G58" s="113">
        <v>15050.21</v>
      </c>
      <c r="H58" s="113">
        <v>15191.19</v>
      </c>
      <c r="I58" s="113">
        <v>15332.16</v>
      </c>
      <c r="J58" s="113">
        <v>15473.17</v>
      </c>
      <c r="K58" s="113">
        <v>15614.14</v>
      </c>
      <c r="L58" s="113">
        <v>16165.34</v>
      </c>
      <c r="M58" s="113">
        <v>16334.45</v>
      </c>
      <c r="N58" s="113">
        <v>16503.560000000001</v>
      </c>
      <c r="O58" s="113">
        <v>16672.7</v>
      </c>
      <c r="P58" s="113">
        <v>16841.79</v>
      </c>
      <c r="Q58" s="113">
        <v>17010.900000000001</v>
      </c>
      <c r="R58" s="113">
        <v>17179.990000000002</v>
      </c>
      <c r="S58" s="113">
        <v>17349.13</v>
      </c>
      <c r="T58" s="113">
        <v>17518.240000000002</v>
      </c>
      <c r="U58" s="113">
        <v>17687.330000000002</v>
      </c>
      <c r="V58" s="113">
        <v>17856.439999999999</v>
      </c>
      <c r="W58" s="113">
        <v>18025.55</v>
      </c>
      <c r="X58" s="113">
        <v>18194.689999999999</v>
      </c>
      <c r="Y58" s="113">
        <v>18363.8</v>
      </c>
      <c r="Z58" s="113">
        <v>18532.89</v>
      </c>
      <c r="AA58" s="247">
        <v>18701.98</v>
      </c>
      <c r="AB58" s="247">
        <v>18871.14</v>
      </c>
      <c r="AC58" s="113">
        <v>19040.23</v>
      </c>
      <c r="AD58" s="113">
        <v>19209.34</v>
      </c>
      <c r="AE58" s="113">
        <v>19378.43</v>
      </c>
      <c r="AF58" s="113">
        <v>19378.43</v>
      </c>
      <c r="AG58" s="113">
        <v>19378.43</v>
      </c>
      <c r="AH58" s="113">
        <v>19378.43</v>
      </c>
      <c r="AI58" s="113">
        <v>19378.43</v>
      </c>
      <c r="AJ58" s="113">
        <v>19378.43</v>
      </c>
      <c r="AK58" s="113">
        <v>19378.43</v>
      </c>
      <c r="AL58" s="113">
        <v>19378.43</v>
      </c>
      <c r="AM58" s="113">
        <v>19378.43</v>
      </c>
      <c r="AN58" s="113">
        <v>19378.43</v>
      </c>
      <c r="AO58" s="113">
        <v>19378.43</v>
      </c>
      <c r="AP58" s="113">
        <v>19378.43</v>
      </c>
      <c r="AQ58" s="113">
        <v>19378.43</v>
      </c>
      <c r="AR58" s="113">
        <v>19378.43</v>
      </c>
      <c r="AS58" s="113">
        <v>19378.43</v>
      </c>
      <c r="AT58" s="113">
        <v>19378.43</v>
      </c>
      <c r="AU58" s="113">
        <v>19378.43</v>
      </c>
    </row>
    <row r="59" spans="1:47" ht="13.5" thickBot="1" x14ac:dyDescent="0.25">
      <c r="A59" s="5" t="s">
        <v>4</v>
      </c>
      <c r="B59" s="113">
        <v>13568.72</v>
      </c>
      <c r="C59" s="113">
        <v>14641.31</v>
      </c>
      <c r="D59" s="113">
        <v>14782.31</v>
      </c>
      <c r="E59" s="113">
        <v>14923.29</v>
      </c>
      <c r="F59" s="113">
        <v>15064.24</v>
      </c>
      <c r="G59" s="113">
        <v>15205.24</v>
      </c>
      <c r="H59" s="113">
        <v>15346.22</v>
      </c>
      <c r="I59" s="113">
        <v>15487.2</v>
      </c>
      <c r="J59" s="113">
        <v>15628.17</v>
      </c>
      <c r="K59" s="113">
        <v>15769.18</v>
      </c>
      <c r="L59" s="113">
        <v>16322.25</v>
      </c>
      <c r="M59" s="113">
        <v>16491.32</v>
      </c>
      <c r="N59" s="113">
        <v>16660.45</v>
      </c>
      <c r="O59" s="113">
        <v>16829.57</v>
      </c>
      <c r="P59" s="113">
        <v>16998.68</v>
      </c>
      <c r="Q59" s="113">
        <v>17167.79</v>
      </c>
      <c r="R59" s="113">
        <v>17336.900000000001</v>
      </c>
      <c r="S59" s="113">
        <v>17505.990000000002</v>
      </c>
      <c r="T59" s="113">
        <v>17675.13</v>
      </c>
      <c r="U59" s="113">
        <v>17844.240000000002</v>
      </c>
      <c r="V59" s="113">
        <v>18013.330000000002</v>
      </c>
      <c r="W59" s="113">
        <v>18182.47</v>
      </c>
      <c r="X59" s="113">
        <v>18351.560000000001</v>
      </c>
      <c r="Y59" s="113">
        <v>18520.7</v>
      </c>
      <c r="Z59" s="113">
        <v>18689.78</v>
      </c>
      <c r="AA59" s="113">
        <v>18858.900000000001</v>
      </c>
      <c r="AB59" s="113">
        <v>19028.009999999998</v>
      </c>
      <c r="AC59" s="113">
        <v>19197.12</v>
      </c>
      <c r="AD59" s="113">
        <v>19366.240000000002</v>
      </c>
      <c r="AE59" s="113">
        <v>19537.75</v>
      </c>
      <c r="AF59" s="113">
        <v>19537.75</v>
      </c>
      <c r="AG59" s="113">
        <v>19537.75</v>
      </c>
      <c r="AH59" s="113">
        <v>19537.75</v>
      </c>
      <c r="AI59" s="113">
        <v>19537.75</v>
      </c>
      <c r="AJ59" s="113">
        <v>19537.75</v>
      </c>
      <c r="AK59" s="113">
        <v>19537.75</v>
      </c>
      <c r="AL59" s="113">
        <v>19537.75</v>
      </c>
      <c r="AM59" s="113">
        <v>19537.75</v>
      </c>
      <c r="AN59" s="113">
        <v>19537.75</v>
      </c>
      <c r="AO59" s="113">
        <v>19537.75</v>
      </c>
      <c r="AP59" s="113">
        <v>19537.75</v>
      </c>
      <c r="AQ59" s="113">
        <v>19537.75</v>
      </c>
      <c r="AR59" s="113">
        <v>19537.75</v>
      </c>
      <c r="AS59" s="113">
        <v>19537.75</v>
      </c>
      <c r="AT59" s="113">
        <v>19537.75</v>
      </c>
      <c r="AU59" s="113">
        <v>19537.75</v>
      </c>
    </row>
    <row r="60" spans="1:47" ht="13.5" thickBot="1" x14ac:dyDescent="0.25">
      <c r="A60" s="5" t="s">
        <v>5</v>
      </c>
      <c r="B60" s="113">
        <v>13977.45</v>
      </c>
      <c r="C60" s="113">
        <v>15050.06</v>
      </c>
      <c r="D60" s="113">
        <v>15191.04</v>
      </c>
      <c r="E60" s="113">
        <v>15332.02</v>
      </c>
      <c r="F60" s="113">
        <v>15473.02</v>
      </c>
      <c r="G60" s="113">
        <v>15614</v>
      </c>
      <c r="H60" s="113">
        <v>15754.97</v>
      </c>
      <c r="I60" s="113">
        <v>15895.92</v>
      </c>
      <c r="J60" s="113">
        <v>16036.93</v>
      </c>
      <c r="K60" s="113">
        <v>16177.9</v>
      </c>
      <c r="L60" s="113">
        <v>16725.599999999999</v>
      </c>
      <c r="M60" s="113">
        <v>16894.71</v>
      </c>
      <c r="N60" s="113">
        <v>17063.830000000002</v>
      </c>
      <c r="O60" s="113">
        <v>17232.91</v>
      </c>
      <c r="P60" s="113">
        <v>17402.03</v>
      </c>
      <c r="Q60" s="113">
        <v>17571.16</v>
      </c>
      <c r="R60" s="113">
        <v>17740.28</v>
      </c>
      <c r="S60" s="113">
        <v>17909.37</v>
      </c>
      <c r="T60" s="113">
        <v>18078.48</v>
      </c>
      <c r="U60" s="113">
        <v>18247.59</v>
      </c>
      <c r="V60" s="113">
        <v>18416.7</v>
      </c>
      <c r="W60" s="113">
        <v>18585.84</v>
      </c>
      <c r="X60" s="113">
        <v>18754.91</v>
      </c>
      <c r="Y60" s="113">
        <v>18924.04</v>
      </c>
      <c r="Z60" s="113">
        <v>19093.13</v>
      </c>
      <c r="AA60" s="113">
        <v>19262.27</v>
      </c>
      <c r="AB60" s="113">
        <v>19431.73</v>
      </c>
      <c r="AC60" s="113">
        <v>19604.189999999999</v>
      </c>
      <c r="AD60" s="113">
        <v>19776.650000000001</v>
      </c>
      <c r="AE60" s="113">
        <v>19949.13</v>
      </c>
      <c r="AF60" s="113">
        <v>19949.13</v>
      </c>
      <c r="AG60" s="113">
        <v>19949.13</v>
      </c>
      <c r="AH60" s="113">
        <v>19949.13</v>
      </c>
      <c r="AI60" s="113">
        <v>19949.13</v>
      </c>
      <c r="AJ60" s="113">
        <v>19949.13</v>
      </c>
      <c r="AK60" s="113">
        <v>19949.13</v>
      </c>
      <c r="AL60" s="113">
        <v>19949.13</v>
      </c>
      <c r="AM60" s="113">
        <v>19949.13</v>
      </c>
      <c r="AN60" s="113">
        <v>19949.13</v>
      </c>
      <c r="AO60" s="113">
        <v>19949.13</v>
      </c>
      <c r="AP60" s="113">
        <v>19949.13</v>
      </c>
      <c r="AQ60" s="113">
        <v>19949.13</v>
      </c>
      <c r="AR60" s="113">
        <v>19949.13</v>
      </c>
      <c r="AS60" s="113">
        <v>19949.13</v>
      </c>
      <c r="AT60" s="113">
        <v>19949.13</v>
      </c>
      <c r="AU60" s="113">
        <v>19949.13</v>
      </c>
    </row>
    <row r="61" spans="1:47" ht="13.5" thickBot="1" x14ac:dyDescent="0.25">
      <c r="A61" s="5" t="s">
        <v>6</v>
      </c>
      <c r="B61" s="113">
        <v>14286.15</v>
      </c>
      <c r="C61" s="113">
        <v>15451.48</v>
      </c>
      <c r="D61" s="113">
        <v>15581.27</v>
      </c>
      <c r="E61" s="113">
        <v>15711.05</v>
      </c>
      <c r="F61" s="113">
        <v>15840.84</v>
      </c>
      <c r="G61" s="113">
        <v>15970.64</v>
      </c>
      <c r="H61" s="113">
        <v>16284.35</v>
      </c>
      <c r="I61" s="113">
        <v>16598.080000000002</v>
      </c>
      <c r="J61" s="113">
        <v>16911.77</v>
      </c>
      <c r="K61" s="113">
        <v>17225.48</v>
      </c>
      <c r="L61" s="113">
        <v>17897.79</v>
      </c>
      <c r="M61" s="113">
        <v>18211.5</v>
      </c>
      <c r="N61" s="113">
        <v>18525.23</v>
      </c>
      <c r="O61" s="113">
        <v>18838.939999999999</v>
      </c>
      <c r="P61" s="113">
        <v>19152.63</v>
      </c>
      <c r="Q61" s="113">
        <v>19467.28</v>
      </c>
      <c r="R61" s="113">
        <v>19787.18</v>
      </c>
      <c r="S61" s="113">
        <v>20107.07</v>
      </c>
      <c r="T61" s="113">
        <v>20426.97</v>
      </c>
      <c r="U61" s="113">
        <v>20746.88</v>
      </c>
      <c r="V61" s="113">
        <v>21066.78</v>
      </c>
      <c r="W61" s="113">
        <v>21386.639999999999</v>
      </c>
      <c r="X61" s="113">
        <v>21706.55</v>
      </c>
      <c r="Y61" s="113">
        <v>22026.46</v>
      </c>
      <c r="Z61" s="113">
        <v>22346.36</v>
      </c>
      <c r="AA61" s="113">
        <v>22666.240000000002</v>
      </c>
      <c r="AB61" s="113">
        <v>22986.15</v>
      </c>
      <c r="AC61" s="113">
        <v>23306.06</v>
      </c>
      <c r="AD61" s="113">
        <v>23625.94</v>
      </c>
      <c r="AE61" s="113">
        <v>23945.85</v>
      </c>
      <c r="AF61" s="113">
        <v>23945.85</v>
      </c>
      <c r="AG61" s="113">
        <v>23945.85</v>
      </c>
      <c r="AH61" s="113">
        <v>23945.85</v>
      </c>
      <c r="AI61" s="113">
        <v>23945.85</v>
      </c>
      <c r="AJ61" s="113">
        <v>23945.85</v>
      </c>
      <c r="AK61" s="113">
        <v>23945.85</v>
      </c>
      <c r="AL61" s="113">
        <v>23945.85</v>
      </c>
      <c r="AM61" s="113">
        <v>23945.85</v>
      </c>
      <c r="AN61" s="113">
        <v>23945.85</v>
      </c>
      <c r="AO61" s="113">
        <v>23945.85</v>
      </c>
      <c r="AP61" s="113">
        <v>23945.85</v>
      </c>
      <c r="AQ61" s="113">
        <v>23945.85</v>
      </c>
      <c r="AR61" s="113">
        <v>23945.85</v>
      </c>
      <c r="AS61" s="113">
        <v>23945.85</v>
      </c>
      <c r="AT61" s="113">
        <v>23945.85</v>
      </c>
      <c r="AU61" s="113">
        <v>23945.85</v>
      </c>
    </row>
    <row r="62" spans="1:47" ht="13.5" thickBot="1" x14ac:dyDescent="0.25">
      <c r="A62" s="198" t="s">
        <v>410</v>
      </c>
      <c r="B62" s="113">
        <v>14238.24</v>
      </c>
      <c r="C62" s="113">
        <v>15310.85</v>
      </c>
      <c r="D62" s="113">
        <v>15451.8</v>
      </c>
      <c r="E62" s="113">
        <v>15592.78</v>
      </c>
      <c r="F62" s="113">
        <v>15733.78</v>
      </c>
      <c r="G62" s="113">
        <v>15874.75</v>
      </c>
      <c r="H62" s="113">
        <v>16015.73</v>
      </c>
      <c r="I62" s="113">
        <v>16156.73</v>
      </c>
      <c r="J62" s="113">
        <v>16297.71</v>
      </c>
      <c r="K62" s="113">
        <v>16438.66</v>
      </c>
      <c r="L62" s="113">
        <v>16994.54</v>
      </c>
      <c r="M62" s="113">
        <v>17163.650000000001</v>
      </c>
      <c r="N62" s="113">
        <v>17332.759999999998</v>
      </c>
      <c r="O62" s="113">
        <v>17501.88</v>
      </c>
      <c r="P62" s="113">
        <v>17670.990000000002</v>
      </c>
      <c r="Q62" s="113">
        <v>17840.080000000002</v>
      </c>
      <c r="R62" s="113">
        <v>18009.189999999999</v>
      </c>
      <c r="S62" s="113">
        <v>18178.330000000002</v>
      </c>
      <c r="T62" s="113">
        <v>18347.439999999999</v>
      </c>
      <c r="U62" s="113">
        <v>18516.560000000001</v>
      </c>
      <c r="V62" s="113">
        <v>18685.669999999998</v>
      </c>
      <c r="W62" s="113">
        <v>18854.759999999998</v>
      </c>
      <c r="X62" s="113">
        <v>19023.89</v>
      </c>
      <c r="Y62" s="113">
        <v>19192.98</v>
      </c>
      <c r="Z62" s="113">
        <v>19362.099999999999</v>
      </c>
      <c r="AA62" s="113">
        <v>19533.560000000001</v>
      </c>
      <c r="AB62" s="113">
        <v>19706.02</v>
      </c>
      <c r="AC62" s="113">
        <v>19878.53</v>
      </c>
      <c r="AD62" s="113">
        <v>20050.990000000002</v>
      </c>
      <c r="AE62" s="113">
        <v>20223.48</v>
      </c>
      <c r="AF62" s="113">
        <v>20223.48</v>
      </c>
      <c r="AG62" s="113">
        <v>20223.48</v>
      </c>
      <c r="AH62" s="113">
        <v>20223.48</v>
      </c>
      <c r="AI62" s="113">
        <v>20223.48</v>
      </c>
      <c r="AJ62" s="113">
        <v>20223.48</v>
      </c>
      <c r="AK62" s="113">
        <v>20223.48</v>
      </c>
      <c r="AL62" s="113">
        <v>20223.48</v>
      </c>
      <c r="AM62" s="113">
        <v>20223.48</v>
      </c>
      <c r="AN62" s="113">
        <v>20223.48</v>
      </c>
      <c r="AO62" s="113">
        <v>20223.48</v>
      </c>
      <c r="AP62" s="113">
        <v>20223.48</v>
      </c>
      <c r="AQ62" s="113">
        <v>20223.48</v>
      </c>
      <c r="AR62" s="113">
        <v>20223.48</v>
      </c>
      <c r="AS62" s="113">
        <v>20223.48</v>
      </c>
      <c r="AT62" s="113">
        <v>20223.48</v>
      </c>
      <c r="AU62" s="113">
        <v>20223.48</v>
      </c>
    </row>
    <row r="63" spans="1:47" ht="13.5" thickBot="1" x14ac:dyDescent="0.25">
      <c r="A63" s="5" t="s">
        <v>7</v>
      </c>
      <c r="B63" s="113">
        <v>14442.55</v>
      </c>
      <c r="C63" s="113">
        <v>15515.16</v>
      </c>
      <c r="D63" s="113">
        <v>15656.16</v>
      </c>
      <c r="E63" s="113">
        <v>15797.11</v>
      </c>
      <c r="F63" s="113">
        <v>15938.09</v>
      </c>
      <c r="G63" s="113">
        <v>16079.09</v>
      </c>
      <c r="H63" s="113">
        <v>16220.07</v>
      </c>
      <c r="I63" s="113">
        <v>16361.05</v>
      </c>
      <c r="J63" s="113">
        <v>16502.05</v>
      </c>
      <c r="K63" s="113">
        <v>16643.03</v>
      </c>
      <c r="L63" s="113">
        <v>17196.23</v>
      </c>
      <c r="M63" s="113">
        <v>17365.29</v>
      </c>
      <c r="N63" s="113">
        <v>17534.43</v>
      </c>
      <c r="O63" s="113">
        <v>17703.509999999998</v>
      </c>
      <c r="P63" s="113">
        <v>17872.650000000001</v>
      </c>
      <c r="Q63" s="113">
        <v>18041.77</v>
      </c>
      <c r="R63" s="113">
        <v>18210.849999999999</v>
      </c>
      <c r="S63" s="113">
        <v>18379.990000000002</v>
      </c>
      <c r="T63" s="113">
        <v>18549.080000000002</v>
      </c>
      <c r="U63" s="113">
        <v>18718.22</v>
      </c>
      <c r="V63" s="113">
        <v>18887.310000000001</v>
      </c>
      <c r="W63" s="113">
        <v>19056.419999999998</v>
      </c>
      <c r="X63" s="113">
        <v>19225.53</v>
      </c>
      <c r="Y63" s="113">
        <v>19394.64</v>
      </c>
      <c r="Z63" s="113">
        <v>19566.810000000001</v>
      </c>
      <c r="AA63" s="113">
        <v>19739.240000000002</v>
      </c>
      <c r="AB63" s="113">
        <v>19911.73</v>
      </c>
      <c r="AC63" s="113">
        <v>20084.18</v>
      </c>
      <c r="AD63" s="113">
        <v>20256.689999999999</v>
      </c>
      <c r="AE63" s="113">
        <v>20429.150000000001</v>
      </c>
      <c r="AF63" s="113">
        <v>20429.150000000001</v>
      </c>
      <c r="AG63" s="113">
        <v>20429.150000000001</v>
      </c>
      <c r="AH63" s="113">
        <v>20429.150000000001</v>
      </c>
      <c r="AI63" s="113">
        <v>20429.150000000001</v>
      </c>
      <c r="AJ63" s="113">
        <v>20429.150000000001</v>
      </c>
      <c r="AK63" s="113">
        <v>20429.150000000001</v>
      </c>
      <c r="AL63" s="113">
        <v>20429.150000000001</v>
      </c>
      <c r="AM63" s="113">
        <v>20429.150000000001</v>
      </c>
      <c r="AN63" s="113">
        <v>20429.150000000001</v>
      </c>
      <c r="AO63" s="113">
        <v>20429.150000000001</v>
      </c>
      <c r="AP63" s="113">
        <v>20429.150000000001</v>
      </c>
      <c r="AQ63" s="113">
        <v>20429.150000000001</v>
      </c>
      <c r="AR63" s="113">
        <v>20429.150000000001</v>
      </c>
      <c r="AS63" s="113">
        <v>20429.150000000001</v>
      </c>
      <c r="AT63" s="113">
        <v>20429.150000000001</v>
      </c>
      <c r="AU63" s="113">
        <v>20429.150000000001</v>
      </c>
    </row>
    <row r="64" spans="1:47" ht="13.5" thickBot="1" x14ac:dyDescent="0.25">
      <c r="A64" s="198" t="s">
        <v>411</v>
      </c>
      <c r="B64" s="113">
        <v>14535.98</v>
      </c>
      <c r="C64" s="113">
        <v>15701.28</v>
      </c>
      <c r="D64" s="113">
        <v>15701.28</v>
      </c>
      <c r="E64" s="113">
        <v>15970.22</v>
      </c>
      <c r="F64" s="113">
        <v>15970.22</v>
      </c>
      <c r="G64" s="113">
        <v>16328.77</v>
      </c>
      <c r="H64" s="113">
        <v>16328.77</v>
      </c>
      <c r="I64" s="113">
        <v>17045.93</v>
      </c>
      <c r="J64" s="113">
        <v>17045.93</v>
      </c>
      <c r="K64" s="113">
        <v>17763.009999999998</v>
      </c>
      <c r="L64" s="113">
        <v>18121.560000000001</v>
      </c>
      <c r="M64" s="113">
        <v>18749.05</v>
      </c>
      <c r="N64" s="113">
        <v>18749.05</v>
      </c>
      <c r="O64" s="113">
        <v>19376.55</v>
      </c>
      <c r="P64" s="113">
        <v>19376.55</v>
      </c>
      <c r="Q64" s="113">
        <v>20015.669999999998</v>
      </c>
      <c r="R64" s="113">
        <v>20015.669999999998</v>
      </c>
      <c r="S64" s="113">
        <v>20655.55</v>
      </c>
      <c r="T64" s="113">
        <v>20655.55</v>
      </c>
      <c r="U64" s="113">
        <v>21295.49</v>
      </c>
      <c r="V64" s="113">
        <v>21295.49</v>
      </c>
      <c r="W64" s="113">
        <v>21935.43</v>
      </c>
      <c r="X64" s="113">
        <v>21935.43</v>
      </c>
      <c r="Y64" s="113">
        <v>22575.32</v>
      </c>
      <c r="Z64" s="113">
        <v>22575.32</v>
      </c>
      <c r="AA64" s="113">
        <v>23215.279999999999</v>
      </c>
      <c r="AB64" s="113">
        <v>23215.279999999999</v>
      </c>
      <c r="AC64" s="113">
        <v>23855.19</v>
      </c>
      <c r="AD64" s="113">
        <v>23855.19</v>
      </c>
      <c r="AE64" s="113">
        <v>24495.1</v>
      </c>
      <c r="AF64" s="113">
        <v>24495.1</v>
      </c>
      <c r="AG64" s="113">
        <v>24495.1</v>
      </c>
      <c r="AH64" s="113">
        <v>24495.1</v>
      </c>
      <c r="AI64" s="113">
        <v>24495.1</v>
      </c>
      <c r="AJ64" s="113">
        <v>24495.1</v>
      </c>
      <c r="AK64" s="113">
        <v>24495.1</v>
      </c>
      <c r="AL64" s="113">
        <v>24495.1</v>
      </c>
      <c r="AM64" s="113">
        <v>24495.1</v>
      </c>
      <c r="AN64" s="113">
        <v>24495.1</v>
      </c>
      <c r="AO64" s="113">
        <v>24495.1</v>
      </c>
      <c r="AP64" s="113">
        <v>24495.1</v>
      </c>
      <c r="AQ64" s="113">
        <v>24495.1</v>
      </c>
      <c r="AR64" s="113">
        <v>24495.1</v>
      </c>
      <c r="AS64" s="113">
        <v>24495.1</v>
      </c>
      <c r="AT64" s="113">
        <v>24495.1</v>
      </c>
      <c r="AU64" s="113">
        <v>24495.1</v>
      </c>
    </row>
    <row r="65" spans="1:47" ht="13.5" thickBot="1" x14ac:dyDescent="0.25">
      <c r="A65" s="198" t="s">
        <v>412</v>
      </c>
      <c r="B65" s="113">
        <v>14670.41</v>
      </c>
      <c r="C65" s="113">
        <v>15835.71</v>
      </c>
      <c r="D65" s="113">
        <v>15835.71</v>
      </c>
      <c r="E65" s="113">
        <v>16104.68</v>
      </c>
      <c r="F65" s="113">
        <v>16104.68</v>
      </c>
      <c r="G65" s="113">
        <v>16463.23</v>
      </c>
      <c r="H65" s="113">
        <v>16463.23</v>
      </c>
      <c r="I65" s="113">
        <v>17180.310000000001</v>
      </c>
      <c r="J65" s="113">
        <v>17180.310000000001</v>
      </c>
      <c r="K65" s="113">
        <v>17897.47</v>
      </c>
      <c r="L65" s="113">
        <v>18256.02</v>
      </c>
      <c r="M65" s="113">
        <v>18883.509999999998</v>
      </c>
      <c r="N65" s="113">
        <v>18883.509999999998</v>
      </c>
      <c r="O65" s="113">
        <v>19512.89</v>
      </c>
      <c r="P65" s="113">
        <v>19512.89</v>
      </c>
      <c r="Q65" s="113">
        <v>20152.830000000002</v>
      </c>
      <c r="R65" s="113">
        <v>20152.830000000002</v>
      </c>
      <c r="S65" s="113">
        <v>20792.71</v>
      </c>
      <c r="T65" s="113">
        <v>20792.71</v>
      </c>
      <c r="U65" s="113">
        <v>21432.65</v>
      </c>
      <c r="V65" s="113">
        <v>21432.65</v>
      </c>
      <c r="W65" s="113">
        <v>22072.59</v>
      </c>
      <c r="X65" s="113">
        <v>22072.59</v>
      </c>
      <c r="Y65" s="113">
        <v>22712.5</v>
      </c>
      <c r="Z65" s="113">
        <v>22712.5</v>
      </c>
      <c r="AA65" s="113">
        <v>23352.44</v>
      </c>
      <c r="AB65" s="113">
        <v>23352.44</v>
      </c>
      <c r="AC65" s="113">
        <v>23992.35</v>
      </c>
      <c r="AD65" s="113">
        <v>23992.35</v>
      </c>
      <c r="AE65" s="113">
        <v>23992.35</v>
      </c>
      <c r="AF65" s="113">
        <v>23992.35</v>
      </c>
      <c r="AG65" s="113">
        <v>23992.35</v>
      </c>
      <c r="AH65" s="113">
        <v>23992.35</v>
      </c>
      <c r="AI65" s="113">
        <v>23992.35</v>
      </c>
      <c r="AJ65" s="113">
        <v>23992.35</v>
      </c>
      <c r="AK65" s="113">
        <v>23992.35</v>
      </c>
      <c r="AL65" s="113">
        <v>23992.35</v>
      </c>
      <c r="AM65" s="113">
        <v>23992.35</v>
      </c>
      <c r="AN65" s="113">
        <v>23992.35</v>
      </c>
      <c r="AO65" s="113">
        <v>23992.35</v>
      </c>
      <c r="AP65" s="113">
        <v>23992.35</v>
      </c>
      <c r="AQ65" s="113">
        <v>23992.35</v>
      </c>
      <c r="AR65" s="113">
        <v>23992.35</v>
      </c>
      <c r="AS65" s="113">
        <v>23992.35</v>
      </c>
      <c r="AT65" s="113">
        <v>23992.35</v>
      </c>
      <c r="AU65" s="113">
        <v>23992.35</v>
      </c>
    </row>
    <row r="66" spans="1:47" ht="13.5" thickBot="1" x14ac:dyDescent="0.25">
      <c r="A66" s="5" t="s">
        <v>8</v>
      </c>
      <c r="B66" s="113">
        <v>14804.87</v>
      </c>
      <c r="C66" s="113">
        <v>15970.17</v>
      </c>
      <c r="D66" s="113">
        <v>15970.17</v>
      </c>
      <c r="E66" s="113">
        <v>16239.11</v>
      </c>
      <c r="F66" s="113">
        <v>16239.11</v>
      </c>
      <c r="G66" s="113">
        <v>16597.689999999999</v>
      </c>
      <c r="H66" s="113">
        <v>16597.689999999999</v>
      </c>
      <c r="I66" s="113">
        <v>17314.79</v>
      </c>
      <c r="J66" s="113">
        <v>17314.79</v>
      </c>
      <c r="K66" s="113">
        <v>18031.95</v>
      </c>
      <c r="L66" s="113">
        <v>18390.48</v>
      </c>
      <c r="M66" s="113">
        <v>19017.95</v>
      </c>
      <c r="N66" s="113">
        <v>19017.95</v>
      </c>
      <c r="O66" s="113">
        <v>19650</v>
      </c>
      <c r="P66" s="113">
        <v>19650</v>
      </c>
      <c r="Q66" s="113">
        <v>20289.89</v>
      </c>
      <c r="R66" s="113">
        <v>20289.89</v>
      </c>
      <c r="S66" s="113">
        <v>20929.82</v>
      </c>
      <c r="T66" s="113">
        <v>20929.82</v>
      </c>
      <c r="U66" s="113">
        <v>21569.79</v>
      </c>
      <c r="V66" s="113">
        <v>21569.79</v>
      </c>
      <c r="W66" s="113">
        <v>22209.67</v>
      </c>
      <c r="X66" s="113">
        <v>22209.67</v>
      </c>
      <c r="Y66" s="113">
        <v>22849.61</v>
      </c>
      <c r="Z66" s="113">
        <v>22849.61</v>
      </c>
      <c r="AA66" s="113">
        <v>23489.52</v>
      </c>
      <c r="AB66" s="113">
        <v>23489.52</v>
      </c>
      <c r="AC66" s="113">
        <v>24129.439999999999</v>
      </c>
      <c r="AD66" s="113">
        <v>24129.439999999999</v>
      </c>
      <c r="AE66" s="113">
        <v>24769.37</v>
      </c>
      <c r="AF66" s="113">
        <v>24769.37</v>
      </c>
      <c r="AG66" s="113">
        <v>24769.37</v>
      </c>
      <c r="AH66" s="113">
        <v>24769.37</v>
      </c>
      <c r="AI66" s="113">
        <v>24769.37</v>
      </c>
      <c r="AJ66" s="113">
        <v>24769.37</v>
      </c>
      <c r="AK66" s="113">
        <v>24769.37</v>
      </c>
      <c r="AL66" s="113">
        <v>24769.37</v>
      </c>
      <c r="AM66" s="113">
        <v>24769.37</v>
      </c>
      <c r="AN66" s="113">
        <v>24769.37</v>
      </c>
      <c r="AO66" s="113">
        <v>24769.37</v>
      </c>
      <c r="AP66" s="113">
        <v>24769.37</v>
      </c>
      <c r="AQ66" s="113">
        <v>24769.37</v>
      </c>
      <c r="AR66" s="113">
        <v>24769.37</v>
      </c>
      <c r="AS66" s="113">
        <v>24769.37</v>
      </c>
      <c r="AT66" s="113">
        <v>24769.37</v>
      </c>
      <c r="AU66" s="113">
        <v>24769.37</v>
      </c>
    </row>
    <row r="67" spans="1:47" ht="13.5" thickBot="1" x14ac:dyDescent="0.25">
      <c r="A67" s="5" t="s">
        <v>9</v>
      </c>
      <c r="B67" s="113">
        <v>14804.85</v>
      </c>
      <c r="C67" s="113">
        <v>15925.35</v>
      </c>
      <c r="D67" s="113">
        <v>15925.35</v>
      </c>
      <c r="E67" s="113">
        <v>16194.31</v>
      </c>
      <c r="F67" s="113">
        <v>16194.31</v>
      </c>
      <c r="G67" s="113">
        <v>16463.28</v>
      </c>
      <c r="H67" s="113">
        <v>16463.28</v>
      </c>
      <c r="I67" s="113">
        <v>16732.189999999999</v>
      </c>
      <c r="J67" s="113">
        <v>16732.189999999999</v>
      </c>
      <c r="K67" s="113">
        <v>17001.18</v>
      </c>
      <c r="L67" s="113">
        <v>17359.71</v>
      </c>
      <c r="M67" s="113">
        <v>17718.259999999998</v>
      </c>
      <c r="N67" s="113">
        <v>17718.259999999998</v>
      </c>
      <c r="O67" s="113">
        <v>18076.82</v>
      </c>
      <c r="P67" s="113">
        <v>18076.82</v>
      </c>
      <c r="Q67" s="113">
        <v>18435.37</v>
      </c>
      <c r="R67" s="113">
        <v>18435.37</v>
      </c>
      <c r="S67" s="113">
        <v>18793.919999999998</v>
      </c>
      <c r="T67" s="113">
        <v>18793.919999999998</v>
      </c>
      <c r="U67" s="113">
        <v>19152.45</v>
      </c>
      <c r="V67" s="113">
        <v>19152.45</v>
      </c>
      <c r="W67" s="113">
        <v>19512.810000000001</v>
      </c>
      <c r="X67" s="113">
        <v>19512.810000000001</v>
      </c>
      <c r="Y67" s="113">
        <v>19878.46</v>
      </c>
      <c r="Z67" s="113">
        <v>19878.46</v>
      </c>
      <c r="AA67" s="113">
        <v>20244.080000000002</v>
      </c>
      <c r="AB67" s="113">
        <v>20244.080000000002</v>
      </c>
      <c r="AC67" s="113">
        <v>20609.72</v>
      </c>
      <c r="AD67" s="113">
        <v>20609.72</v>
      </c>
      <c r="AE67" s="113">
        <v>20975.34</v>
      </c>
      <c r="AF67" s="113">
        <v>20975.34</v>
      </c>
      <c r="AG67" s="113">
        <v>21340.98</v>
      </c>
      <c r="AH67" s="113">
        <v>21340.98</v>
      </c>
      <c r="AI67" s="113">
        <v>21340.98</v>
      </c>
      <c r="AJ67" s="113">
        <v>21340.98</v>
      </c>
      <c r="AK67" s="113">
        <v>21340.98</v>
      </c>
      <c r="AL67" s="113">
        <v>21340.98</v>
      </c>
      <c r="AM67" s="113">
        <v>21340.98</v>
      </c>
      <c r="AN67" s="113">
        <v>21340.98</v>
      </c>
      <c r="AO67" s="113">
        <v>21340.98</v>
      </c>
      <c r="AP67" s="113">
        <v>21340.98</v>
      </c>
      <c r="AQ67" s="113">
        <v>21340.98</v>
      </c>
      <c r="AR67" s="113">
        <v>21340.98</v>
      </c>
      <c r="AS67" s="113">
        <v>21340.98</v>
      </c>
      <c r="AT67" s="113">
        <v>21340.98</v>
      </c>
      <c r="AU67" s="113">
        <v>21340.98</v>
      </c>
    </row>
    <row r="68" spans="1:47" ht="13.5" thickBot="1" x14ac:dyDescent="0.25">
      <c r="A68" s="5" t="s">
        <v>127</v>
      </c>
      <c r="B68" s="113">
        <v>14804.85</v>
      </c>
      <c r="C68" s="113">
        <v>15925.35</v>
      </c>
      <c r="D68" s="113">
        <v>15925.35</v>
      </c>
      <c r="E68" s="113">
        <v>16194.31</v>
      </c>
      <c r="F68" s="113">
        <v>16194.31</v>
      </c>
      <c r="G68" s="113">
        <v>16463.28</v>
      </c>
      <c r="H68" s="113">
        <v>16463.28</v>
      </c>
      <c r="I68" s="113">
        <v>18614.669999999998</v>
      </c>
      <c r="J68" s="113">
        <v>18614.669999999998</v>
      </c>
      <c r="K68" s="113">
        <v>18883.66</v>
      </c>
      <c r="L68" s="113">
        <v>19242.189999999999</v>
      </c>
      <c r="M68" s="113">
        <v>19604.36</v>
      </c>
      <c r="N68" s="113">
        <v>19604.36</v>
      </c>
      <c r="O68" s="113">
        <v>19970</v>
      </c>
      <c r="P68" s="113">
        <v>19970</v>
      </c>
      <c r="Q68" s="113">
        <v>20335.62</v>
      </c>
      <c r="R68" s="113">
        <v>20335.62</v>
      </c>
      <c r="S68" s="113">
        <v>20701.27</v>
      </c>
      <c r="T68" s="113">
        <v>20701.27</v>
      </c>
      <c r="U68" s="113">
        <v>21066.91</v>
      </c>
      <c r="V68" s="113">
        <v>21066.91</v>
      </c>
      <c r="W68" s="113">
        <v>21432.53</v>
      </c>
      <c r="X68" s="113">
        <v>21432.53</v>
      </c>
      <c r="Y68" s="113">
        <v>21798.17</v>
      </c>
      <c r="Z68" s="113">
        <v>21798.17</v>
      </c>
      <c r="AA68" s="113">
        <v>22163.81</v>
      </c>
      <c r="AB68" s="113">
        <v>22163.81</v>
      </c>
      <c r="AC68" s="113">
        <v>22529.43</v>
      </c>
      <c r="AD68" s="113">
        <v>22529.43</v>
      </c>
      <c r="AE68" s="113">
        <v>22895.07</v>
      </c>
      <c r="AF68" s="113">
        <v>22895.07</v>
      </c>
      <c r="AG68" s="113">
        <v>23260.69</v>
      </c>
      <c r="AH68" s="113">
        <v>23260.69</v>
      </c>
      <c r="AI68" s="113">
        <v>23260.69</v>
      </c>
      <c r="AJ68" s="113">
        <v>23260.69</v>
      </c>
      <c r="AK68" s="113">
        <v>23260.69</v>
      </c>
      <c r="AL68" s="113">
        <v>23260.69</v>
      </c>
      <c r="AM68" s="113">
        <v>23260.69</v>
      </c>
      <c r="AN68" s="113">
        <v>23260.69</v>
      </c>
      <c r="AO68" s="113">
        <v>23260.69</v>
      </c>
      <c r="AP68" s="113">
        <v>23260.69</v>
      </c>
      <c r="AQ68" s="113">
        <v>23260.69</v>
      </c>
      <c r="AR68" s="113">
        <v>23260.69</v>
      </c>
      <c r="AS68" s="113">
        <v>23260.69</v>
      </c>
      <c r="AT68" s="113">
        <v>23260.69</v>
      </c>
      <c r="AU68" s="113">
        <v>23260.69</v>
      </c>
    </row>
    <row r="69" spans="1:47" ht="13.5" thickBot="1" x14ac:dyDescent="0.25">
      <c r="A69" s="198" t="s">
        <v>413</v>
      </c>
      <c r="B69" s="113">
        <v>14984.17</v>
      </c>
      <c r="C69" s="113">
        <v>16149.49</v>
      </c>
      <c r="D69" s="113">
        <v>16149.49</v>
      </c>
      <c r="E69" s="113">
        <v>16418.43</v>
      </c>
      <c r="F69" s="113">
        <v>16418.43</v>
      </c>
      <c r="G69" s="113">
        <v>16776.96</v>
      </c>
      <c r="H69" s="113">
        <v>16776.96</v>
      </c>
      <c r="I69" s="113">
        <v>17494.12</v>
      </c>
      <c r="J69" s="113">
        <v>17494.12</v>
      </c>
      <c r="K69" s="113">
        <v>18211.23</v>
      </c>
      <c r="L69" s="113">
        <v>18569.75</v>
      </c>
      <c r="M69" s="113">
        <v>19197.25</v>
      </c>
      <c r="N69" s="113">
        <v>19197.25</v>
      </c>
      <c r="O69" s="113">
        <v>19832.849999999999</v>
      </c>
      <c r="P69" s="113">
        <v>19832.849999999999</v>
      </c>
      <c r="Q69" s="113">
        <v>20472.78</v>
      </c>
      <c r="R69" s="113">
        <v>20472.78</v>
      </c>
      <c r="S69" s="113">
        <v>21112.720000000001</v>
      </c>
      <c r="T69" s="113">
        <v>21112.720000000001</v>
      </c>
      <c r="U69" s="113">
        <v>21752.63</v>
      </c>
      <c r="V69" s="113">
        <v>21752.63</v>
      </c>
      <c r="W69" s="113">
        <v>22392.54</v>
      </c>
      <c r="X69" s="113">
        <v>22392.54</v>
      </c>
      <c r="Y69" s="113">
        <v>23032.48</v>
      </c>
      <c r="Z69" s="113">
        <v>23032.48</v>
      </c>
      <c r="AA69" s="113">
        <v>23672.37</v>
      </c>
      <c r="AB69" s="113">
        <v>23672.37</v>
      </c>
      <c r="AC69" s="113">
        <v>24312.33</v>
      </c>
      <c r="AD69" s="113">
        <v>24312.33</v>
      </c>
      <c r="AE69" s="113">
        <v>24952.27</v>
      </c>
      <c r="AF69" s="113">
        <v>24952.27</v>
      </c>
      <c r="AG69" s="113">
        <v>24952.27</v>
      </c>
      <c r="AH69" s="113">
        <v>24952.27</v>
      </c>
      <c r="AI69" s="113">
        <v>24952.27</v>
      </c>
      <c r="AJ69" s="113">
        <v>24952.27</v>
      </c>
      <c r="AK69" s="113">
        <v>24952.27</v>
      </c>
      <c r="AL69" s="113">
        <v>24952.27</v>
      </c>
      <c r="AM69" s="113">
        <v>24952.27</v>
      </c>
      <c r="AN69" s="113">
        <v>24952.27</v>
      </c>
      <c r="AO69" s="113">
        <v>24952.27</v>
      </c>
      <c r="AP69" s="113">
        <v>24952.27</v>
      </c>
      <c r="AQ69" s="113">
        <v>24952.27</v>
      </c>
      <c r="AR69" s="113">
        <v>24952.27</v>
      </c>
      <c r="AS69" s="113">
        <v>24952.27</v>
      </c>
      <c r="AT69" s="113">
        <v>24952.27</v>
      </c>
      <c r="AU69" s="113">
        <v>24952.27</v>
      </c>
    </row>
    <row r="70" spans="1:47" ht="13.5" thickBot="1" x14ac:dyDescent="0.25">
      <c r="A70" s="198" t="s">
        <v>414</v>
      </c>
      <c r="B70" s="113">
        <v>15342.7</v>
      </c>
      <c r="C70" s="113">
        <v>16508.02</v>
      </c>
      <c r="D70" s="113">
        <v>16508.02</v>
      </c>
      <c r="E70" s="113">
        <v>16776.96</v>
      </c>
      <c r="F70" s="113">
        <v>16776.96</v>
      </c>
      <c r="G70" s="113">
        <v>17135.52</v>
      </c>
      <c r="H70" s="113">
        <v>17135.52</v>
      </c>
      <c r="I70" s="113">
        <v>17852.650000000001</v>
      </c>
      <c r="J70" s="113">
        <v>17852.650000000001</v>
      </c>
      <c r="K70" s="113">
        <v>18569.75</v>
      </c>
      <c r="L70" s="113">
        <v>18928.330000000002</v>
      </c>
      <c r="M70" s="113">
        <v>19558.599999999999</v>
      </c>
      <c r="N70" s="113">
        <v>19558.599999999999</v>
      </c>
      <c r="O70" s="113">
        <v>20198.509999999998</v>
      </c>
      <c r="P70" s="113">
        <v>20198.509999999998</v>
      </c>
      <c r="Q70" s="113">
        <v>20838.43</v>
      </c>
      <c r="R70" s="113">
        <v>20838.43</v>
      </c>
      <c r="S70" s="113">
        <v>21478.36</v>
      </c>
      <c r="T70" s="113">
        <v>21478.36</v>
      </c>
      <c r="U70" s="113">
        <v>22118.3</v>
      </c>
      <c r="V70" s="113">
        <v>22118.3</v>
      </c>
      <c r="W70" s="113">
        <v>22758.21</v>
      </c>
      <c r="X70" s="113">
        <v>22758.21</v>
      </c>
      <c r="Y70" s="113">
        <v>23398.15</v>
      </c>
      <c r="Z70" s="113">
        <v>23398.15</v>
      </c>
      <c r="AA70" s="113">
        <v>24038.04</v>
      </c>
      <c r="AB70" s="113">
        <v>24038.04</v>
      </c>
      <c r="AC70" s="113">
        <v>24677.97</v>
      </c>
      <c r="AD70" s="113">
        <v>24677.97</v>
      </c>
      <c r="AE70" s="113">
        <v>25317.91</v>
      </c>
      <c r="AF70" s="113">
        <v>25317.91</v>
      </c>
      <c r="AG70" s="113">
        <v>25317.91</v>
      </c>
      <c r="AH70" s="113">
        <v>25317.91</v>
      </c>
      <c r="AI70" s="113">
        <v>25317.91</v>
      </c>
      <c r="AJ70" s="113">
        <v>25317.91</v>
      </c>
      <c r="AK70" s="113">
        <v>25317.91</v>
      </c>
      <c r="AL70" s="113">
        <v>25317.91</v>
      </c>
      <c r="AM70" s="113">
        <v>25317.91</v>
      </c>
      <c r="AN70" s="113">
        <v>25317.91</v>
      </c>
      <c r="AO70" s="113">
        <v>25317.91</v>
      </c>
      <c r="AP70" s="113">
        <v>25317.91</v>
      </c>
      <c r="AQ70" s="113">
        <v>25317.91</v>
      </c>
      <c r="AR70" s="113">
        <v>25317.91</v>
      </c>
      <c r="AS70" s="113">
        <v>25317.91</v>
      </c>
      <c r="AT70" s="113">
        <v>25317.91</v>
      </c>
      <c r="AU70" s="113">
        <v>25317.91</v>
      </c>
    </row>
    <row r="71" spans="1:47" ht="13.5" thickBot="1" x14ac:dyDescent="0.25">
      <c r="A71" s="5" t="s">
        <v>128</v>
      </c>
      <c r="B71" s="113">
        <v>15342.7</v>
      </c>
      <c r="C71" s="113">
        <v>16508.02</v>
      </c>
      <c r="D71" s="113">
        <v>16508.02</v>
      </c>
      <c r="E71" s="113">
        <v>16776.96</v>
      </c>
      <c r="F71" s="113">
        <v>16776.96</v>
      </c>
      <c r="G71" s="113">
        <v>17135.52</v>
      </c>
      <c r="H71" s="113">
        <v>17135.52</v>
      </c>
      <c r="I71" s="113">
        <v>19451.96</v>
      </c>
      <c r="J71" s="113">
        <v>19451.96</v>
      </c>
      <c r="K71" s="113">
        <v>20000.45</v>
      </c>
      <c r="L71" s="113">
        <v>20366.060000000001</v>
      </c>
      <c r="M71" s="113">
        <v>20914.53</v>
      </c>
      <c r="N71" s="113">
        <v>20914.53</v>
      </c>
      <c r="O71" s="113">
        <v>21463.02</v>
      </c>
      <c r="P71" s="113">
        <v>21463.02</v>
      </c>
      <c r="Q71" s="113">
        <v>22011.48</v>
      </c>
      <c r="R71" s="113">
        <v>22011.48</v>
      </c>
      <c r="S71" s="113">
        <v>22559.95</v>
      </c>
      <c r="T71" s="113">
        <v>22559.95</v>
      </c>
      <c r="U71" s="113">
        <v>23108.44</v>
      </c>
      <c r="V71" s="113">
        <v>23108.44</v>
      </c>
      <c r="W71" s="113">
        <v>23656.9</v>
      </c>
      <c r="X71" s="113">
        <v>23656.9</v>
      </c>
      <c r="Y71" s="113">
        <v>24205.39</v>
      </c>
      <c r="Z71" s="113">
        <v>24205.39</v>
      </c>
      <c r="AA71" s="113">
        <v>24753.85</v>
      </c>
      <c r="AB71" s="113">
        <v>24753.85</v>
      </c>
      <c r="AC71" s="113">
        <v>25302.32</v>
      </c>
      <c r="AD71" s="113">
        <v>25302.32</v>
      </c>
      <c r="AE71" s="113">
        <v>25302.32</v>
      </c>
      <c r="AF71" s="113">
        <v>25302.32</v>
      </c>
      <c r="AG71" s="113">
        <v>25302.32</v>
      </c>
      <c r="AH71" s="113">
        <v>25302.32</v>
      </c>
      <c r="AI71" s="113">
        <v>25302.32</v>
      </c>
      <c r="AJ71" s="113">
        <v>25302.32</v>
      </c>
      <c r="AK71" s="113">
        <v>25302.32</v>
      </c>
      <c r="AL71" s="113">
        <v>25302.32</v>
      </c>
      <c r="AM71" s="113">
        <v>25302.32</v>
      </c>
      <c r="AN71" s="113">
        <v>25302.32</v>
      </c>
      <c r="AO71" s="113">
        <v>25302.32</v>
      </c>
      <c r="AP71" s="113">
        <v>25302.32</v>
      </c>
      <c r="AQ71" s="113">
        <v>25302.32</v>
      </c>
      <c r="AR71" s="113">
        <v>25302.32</v>
      </c>
      <c r="AS71" s="113">
        <v>25302.32</v>
      </c>
      <c r="AT71" s="113">
        <v>25302.32</v>
      </c>
      <c r="AU71" s="113">
        <v>25302.32</v>
      </c>
    </row>
    <row r="72" spans="1:47" ht="13.5" thickBot="1" x14ac:dyDescent="0.25">
      <c r="A72" s="5" t="s">
        <v>10</v>
      </c>
      <c r="B72" s="113">
        <v>15432.31</v>
      </c>
      <c r="C72" s="113">
        <v>16552.84</v>
      </c>
      <c r="D72" s="113">
        <v>16552.84</v>
      </c>
      <c r="E72" s="113">
        <v>16821.78</v>
      </c>
      <c r="F72" s="113">
        <v>16821.78</v>
      </c>
      <c r="G72" s="113">
        <v>17090.77</v>
      </c>
      <c r="H72" s="113">
        <v>17090.77</v>
      </c>
      <c r="I72" s="113">
        <v>17359.689999999999</v>
      </c>
      <c r="J72" s="113">
        <v>17359.689999999999</v>
      </c>
      <c r="K72" s="113">
        <v>17628.63</v>
      </c>
      <c r="L72" s="113">
        <v>17987.2</v>
      </c>
      <c r="M72" s="113">
        <v>18345.73</v>
      </c>
      <c r="N72" s="113">
        <v>18345.73</v>
      </c>
      <c r="O72" s="113">
        <v>18704.29</v>
      </c>
      <c r="P72" s="113">
        <v>18704.29</v>
      </c>
      <c r="Q72" s="113">
        <v>19062.810000000001</v>
      </c>
      <c r="R72" s="113">
        <v>19062.810000000001</v>
      </c>
      <c r="S72" s="113">
        <v>19421.47</v>
      </c>
      <c r="T72" s="113">
        <v>19421.47</v>
      </c>
      <c r="U72" s="113">
        <v>19787.080000000002</v>
      </c>
      <c r="V72" s="113">
        <v>19787.080000000002</v>
      </c>
      <c r="W72" s="113">
        <v>20152.73</v>
      </c>
      <c r="X72" s="113">
        <v>20152.73</v>
      </c>
      <c r="Y72" s="113">
        <v>20518.349999999999</v>
      </c>
      <c r="Z72" s="113">
        <v>20518.349999999999</v>
      </c>
      <c r="AA72" s="113">
        <v>20883.96</v>
      </c>
      <c r="AB72" s="113">
        <v>20883.96</v>
      </c>
      <c r="AC72" s="113">
        <v>21249.61</v>
      </c>
      <c r="AD72" s="113">
        <v>21249.61</v>
      </c>
      <c r="AE72" s="113">
        <v>21615.25</v>
      </c>
      <c r="AF72" s="113">
        <v>21615.25</v>
      </c>
      <c r="AG72" s="113">
        <v>21980.87</v>
      </c>
      <c r="AH72" s="113">
        <v>21980.87</v>
      </c>
      <c r="AI72" s="113">
        <v>21980.87</v>
      </c>
      <c r="AJ72" s="113">
        <v>21980.87</v>
      </c>
      <c r="AK72" s="113">
        <v>21980.87</v>
      </c>
      <c r="AL72" s="113">
        <v>21980.87</v>
      </c>
      <c r="AM72" s="113">
        <v>21980.87</v>
      </c>
      <c r="AN72" s="113">
        <v>21980.87</v>
      </c>
      <c r="AO72" s="113">
        <v>21980.87</v>
      </c>
      <c r="AP72" s="113">
        <v>21980.87</v>
      </c>
      <c r="AQ72" s="113">
        <v>21980.87</v>
      </c>
      <c r="AR72" s="113">
        <v>21980.87</v>
      </c>
      <c r="AS72" s="113">
        <v>21980.87</v>
      </c>
      <c r="AT72" s="113">
        <v>21980.87</v>
      </c>
      <c r="AU72" s="113">
        <v>21980.87</v>
      </c>
    </row>
    <row r="73" spans="1:47" ht="13.5" thickBot="1" x14ac:dyDescent="0.25">
      <c r="A73" s="198" t="s">
        <v>415</v>
      </c>
      <c r="B73" s="113">
        <v>15767.52</v>
      </c>
      <c r="C73" s="113">
        <v>16804.830000000002</v>
      </c>
      <c r="D73" s="113">
        <v>16882.32</v>
      </c>
      <c r="E73" s="113">
        <v>16959.86</v>
      </c>
      <c r="F73" s="113">
        <v>17037.349999999999</v>
      </c>
      <c r="G73" s="113">
        <v>17114.84</v>
      </c>
      <c r="H73" s="113">
        <v>17192.38</v>
      </c>
      <c r="I73" s="113">
        <v>17269.87</v>
      </c>
      <c r="J73" s="113">
        <v>17347.419999999998</v>
      </c>
      <c r="K73" s="113">
        <v>17424.91</v>
      </c>
      <c r="L73" s="113">
        <v>17884.919999999998</v>
      </c>
      <c r="M73" s="113">
        <v>17962.46</v>
      </c>
      <c r="N73" s="113">
        <v>18039.96</v>
      </c>
      <c r="O73" s="113">
        <v>18117.5</v>
      </c>
      <c r="P73" s="113">
        <v>18194.990000000002</v>
      </c>
      <c r="Q73" s="113">
        <v>18272.48</v>
      </c>
      <c r="R73" s="113">
        <v>18350.02</v>
      </c>
      <c r="S73" s="113">
        <v>18427.509999999998</v>
      </c>
      <c r="T73" s="113">
        <v>18505.05</v>
      </c>
      <c r="U73" s="113">
        <v>18582.52</v>
      </c>
      <c r="V73" s="113">
        <v>18660.009999999998</v>
      </c>
      <c r="W73" s="113">
        <v>18737.55</v>
      </c>
      <c r="X73" s="113">
        <v>18815.04</v>
      </c>
      <c r="Y73" s="113">
        <v>18892.59</v>
      </c>
      <c r="Z73" s="113">
        <v>18970.080000000002</v>
      </c>
      <c r="AA73" s="113">
        <v>19047.57</v>
      </c>
      <c r="AB73" s="113">
        <v>19125.11</v>
      </c>
      <c r="AC73" s="113">
        <v>19202.599999999999</v>
      </c>
      <c r="AD73" s="113">
        <v>19202.599999999999</v>
      </c>
      <c r="AE73" s="113">
        <v>19202.599999999999</v>
      </c>
      <c r="AF73" s="113">
        <v>19202.599999999999</v>
      </c>
      <c r="AG73" s="113">
        <v>19202.599999999999</v>
      </c>
      <c r="AH73" s="113">
        <v>19202.599999999999</v>
      </c>
      <c r="AI73" s="113">
        <v>19202.599999999999</v>
      </c>
      <c r="AJ73" s="113">
        <v>19202.599999999999</v>
      </c>
      <c r="AK73" s="113">
        <v>19202.599999999999</v>
      </c>
      <c r="AL73" s="113">
        <v>19202.599999999999</v>
      </c>
      <c r="AM73" s="113">
        <v>19202.599999999999</v>
      </c>
      <c r="AN73" s="113">
        <v>19202.599999999999</v>
      </c>
      <c r="AO73" s="113">
        <v>19202.599999999999</v>
      </c>
      <c r="AP73" s="113">
        <v>19202.599999999999</v>
      </c>
      <c r="AQ73" s="113">
        <v>19202.599999999999</v>
      </c>
      <c r="AR73" s="113">
        <v>19202.599999999999</v>
      </c>
      <c r="AS73" s="113">
        <v>19202.599999999999</v>
      </c>
      <c r="AT73" s="113">
        <v>19202.599999999999</v>
      </c>
      <c r="AU73" s="113">
        <v>19202.599999999999</v>
      </c>
    </row>
    <row r="74" spans="1:47" ht="13.5" thickBot="1" x14ac:dyDescent="0.25">
      <c r="A74" s="5" t="s">
        <v>11</v>
      </c>
      <c r="B74" s="113">
        <v>15790.89</v>
      </c>
      <c r="C74" s="113">
        <v>16956.21</v>
      </c>
      <c r="D74" s="113">
        <v>16956.21</v>
      </c>
      <c r="E74" s="113">
        <v>17225.13</v>
      </c>
      <c r="F74" s="113">
        <v>17225.13</v>
      </c>
      <c r="G74" s="113">
        <v>17583.73</v>
      </c>
      <c r="H74" s="113">
        <v>17583.73</v>
      </c>
      <c r="I74" s="113">
        <v>18300.810000000001</v>
      </c>
      <c r="J74" s="113">
        <v>18300.810000000001</v>
      </c>
      <c r="K74" s="113">
        <v>19017.95</v>
      </c>
      <c r="L74" s="113">
        <v>19376.52</v>
      </c>
      <c r="M74" s="113">
        <v>20015.64</v>
      </c>
      <c r="N74" s="113">
        <v>20015.64</v>
      </c>
      <c r="O74" s="113">
        <v>20655.53</v>
      </c>
      <c r="P74" s="113">
        <v>20655.53</v>
      </c>
      <c r="Q74" s="113">
        <v>21295.47</v>
      </c>
      <c r="R74" s="113">
        <v>21295.47</v>
      </c>
      <c r="S74" s="113">
        <v>21935.4</v>
      </c>
      <c r="T74" s="113">
        <v>21935.4</v>
      </c>
      <c r="U74" s="113">
        <v>22575.29</v>
      </c>
      <c r="V74" s="113">
        <v>22575.29</v>
      </c>
      <c r="W74" s="113">
        <v>23215.25</v>
      </c>
      <c r="X74" s="113">
        <v>23215.25</v>
      </c>
      <c r="Y74" s="113">
        <v>23855.17</v>
      </c>
      <c r="Z74" s="113">
        <v>23855.17</v>
      </c>
      <c r="AA74" s="113">
        <v>24495.08</v>
      </c>
      <c r="AB74" s="113">
        <v>24495.08</v>
      </c>
      <c r="AC74" s="113">
        <v>25135.02</v>
      </c>
      <c r="AD74" s="113">
        <v>25135.02</v>
      </c>
      <c r="AE74" s="113">
        <v>25774.93</v>
      </c>
      <c r="AF74" s="113">
        <v>25774.93</v>
      </c>
      <c r="AG74" s="113">
        <v>25774.93</v>
      </c>
      <c r="AH74" s="113">
        <v>25774.93</v>
      </c>
      <c r="AI74" s="113">
        <v>25774.93</v>
      </c>
      <c r="AJ74" s="113">
        <v>25774.93</v>
      </c>
      <c r="AK74" s="113">
        <v>25774.93</v>
      </c>
      <c r="AL74" s="113">
        <v>25774.93</v>
      </c>
      <c r="AM74" s="113">
        <v>25774.93</v>
      </c>
      <c r="AN74" s="113">
        <v>25774.93</v>
      </c>
      <c r="AO74" s="113">
        <v>25774.93</v>
      </c>
      <c r="AP74" s="113">
        <v>25774.93</v>
      </c>
      <c r="AQ74" s="113">
        <v>25774.93</v>
      </c>
      <c r="AR74" s="113">
        <v>25774.93</v>
      </c>
      <c r="AS74" s="113">
        <v>25774.93</v>
      </c>
      <c r="AT74" s="113">
        <v>25774.93</v>
      </c>
      <c r="AU74" s="113">
        <v>25774.93</v>
      </c>
    </row>
    <row r="75" spans="1:47" ht="13.5" thickBot="1" x14ac:dyDescent="0.25">
      <c r="A75" s="198" t="s">
        <v>416</v>
      </c>
      <c r="B75" s="113">
        <v>16059.81</v>
      </c>
      <c r="C75" s="113">
        <v>17180.29</v>
      </c>
      <c r="D75" s="113">
        <v>17180.29</v>
      </c>
      <c r="E75" s="113">
        <v>17449.27</v>
      </c>
      <c r="F75" s="113">
        <v>17449.27</v>
      </c>
      <c r="G75" s="113">
        <v>17718.189999999999</v>
      </c>
      <c r="H75" s="113">
        <v>17718.189999999999</v>
      </c>
      <c r="I75" s="113">
        <v>17987.18</v>
      </c>
      <c r="J75" s="113">
        <v>17987.18</v>
      </c>
      <c r="K75" s="113">
        <v>18256.12</v>
      </c>
      <c r="L75" s="113">
        <v>18614.650000000001</v>
      </c>
      <c r="M75" s="113">
        <v>18973.23</v>
      </c>
      <c r="N75" s="113">
        <v>18973.23</v>
      </c>
      <c r="O75" s="113">
        <v>19331.78</v>
      </c>
      <c r="P75" s="113">
        <v>19331.78</v>
      </c>
      <c r="Q75" s="113">
        <v>19695.66</v>
      </c>
      <c r="R75" s="113">
        <v>19695.66</v>
      </c>
      <c r="S75" s="113">
        <v>20061.3</v>
      </c>
      <c r="T75" s="113">
        <v>20061.3</v>
      </c>
      <c r="U75" s="113">
        <v>20426.95</v>
      </c>
      <c r="V75" s="113">
        <v>20426.95</v>
      </c>
      <c r="W75" s="113">
        <v>20792.57</v>
      </c>
      <c r="X75" s="113">
        <v>20792.57</v>
      </c>
      <c r="Y75" s="113">
        <v>21158.21</v>
      </c>
      <c r="Z75" s="113">
        <v>21158.21</v>
      </c>
      <c r="AA75" s="113">
        <v>21523.83</v>
      </c>
      <c r="AB75" s="113">
        <v>21523.83</v>
      </c>
      <c r="AC75" s="113">
        <v>21889.47</v>
      </c>
      <c r="AD75" s="113">
        <v>21889.47</v>
      </c>
      <c r="AE75" s="113">
        <v>22255.11</v>
      </c>
      <c r="AF75" s="113">
        <v>22255.11</v>
      </c>
      <c r="AG75" s="113">
        <v>22620.73</v>
      </c>
      <c r="AH75" s="113">
        <v>22620.73</v>
      </c>
      <c r="AI75" s="113">
        <v>22620.73</v>
      </c>
      <c r="AJ75" s="113">
        <v>22620.73</v>
      </c>
      <c r="AK75" s="113">
        <v>22620.73</v>
      </c>
      <c r="AL75" s="113">
        <v>22620.73</v>
      </c>
      <c r="AM75" s="113">
        <v>22620.73</v>
      </c>
      <c r="AN75" s="113">
        <v>22620.73</v>
      </c>
      <c r="AO75" s="113">
        <v>22620.73</v>
      </c>
      <c r="AP75" s="113">
        <v>22620.73</v>
      </c>
      <c r="AQ75" s="113">
        <v>22620.73</v>
      </c>
      <c r="AR75" s="113">
        <v>22620.73</v>
      </c>
      <c r="AS75" s="113">
        <v>22620.73</v>
      </c>
      <c r="AT75" s="113">
        <v>22620.73</v>
      </c>
      <c r="AU75" s="113">
        <v>22620.73</v>
      </c>
    </row>
    <row r="76" spans="1:47" ht="13.5" thickBot="1" x14ac:dyDescent="0.25">
      <c r="A76" s="5" t="s">
        <v>12</v>
      </c>
      <c r="B76" s="113">
        <v>13837.99</v>
      </c>
      <c r="C76" s="113">
        <v>15003.31</v>
      </c>
      <c r="D76" s="113">
        <v>15133.11</v>
      </c>
      <c r="E76" s="113">
        <v>15262.88</v>
      </c>
      <c r="F76" s="113">
        <v>15392.65</v>
      </c>
      <c r="G76" s="113">
        <v>15522.45</v>
      </c>
      <c r="H76" s="113">
        <v>15836.18</v>
      </c>
      <c r="I76" s="113">
        <v>16149.89</v>
      </c>
      <c r="J76" s="113">
        <v>16463.599999999999</v>
      </c>
      <c r="K76" s="113">
        <v>16777.29</v>
      </c>
      <c r="L76" s="113">
        <v>17449.62</v>
      </c>
      <c r="M76" s="113">
        <v>17763.330000000002</v>
      </c>
      <c r="N76" s="113">
        <v>18077.07</v>
      </c>
      <c r="O76" s="113">
        <v>18390.77</v>
      </c>
      <c r="P76" s="113">
        <v>18704.46</v>
      </c>
      <c r="Q76" s="113">
        <v>19018.169999999998</v>
      </c>
      <c r="R76" s="113">
        <v>19331.900000000001</v>
      </c>
      <c r="S76" s="113">
        <v>19650.05</v>
      </c>
      <c r="T76" s="113">
        <v>19969.96</v>
      </c>
      <c r="U76" s="113">
        <v>20289.810000000001</v>
      </c>
      <c r="V76" s="113">
        <v>20609.740000000002</v>
      </c>
      <c r="W76" s="113">
        <v>20929.63</v>
      </c>
      <c r="X76" s="113">
        <v>21249.53</v>
      </c>
      <c r="Y76" s="113">
        <v>21569.439999999999</v>
      </c>
      <c r="Z76" s="113">
        <v>21889.32</v>
      </c>
      <c r="AA76" s="113">
        <v>22209.23</v>
      </c>
      <c r="AB76" s="113">
        <v>22529.11</v>
      </c>
      <c r="AC76" s="113">
        <v>22849.040000000001</v>
      </c>
      <c r="AD76" s="113">
        <v>23168.9</v>
      </c>
      <c r="AE76" s="113">
        <v>23488.799999999999</v>
      </c>
      <c r="AF76" s="113">
        <v>23488.799999999999</v>
      </c>
      <c r="AG76" s="113">
        <v>23488.799999999999</v>
      </c>
      <c r="AH76" s="113">
        <v>23488.799999999999</v>
      </c>
      <c r="AI76" s="113">
        <v>23488.799999999999</v>
      </c>
      <c r="AJ76" s="113">
        <v>23488.799999999999</v>
      </c>
      <c r="AK76" s="113">
        <v>23488.799999999999</v>
      </c>
      <c r="AL76" s="113">
        <v>23488.799999999999</v>
      </c>
      <c r="AM76" s="113">
        <v>23488.799999999999</v>
      </c>
      <c r="AN76" s="113">
        <v>23488.799999999999</v>
      </c>
      <c r="AO76" s="113">
        <v>23488.799999999999</v>
      </c>
      <c r="AP76" s="113">
        <v>23488.799999999999</v>
      </c>
      <c r="AQ76" s="113">
        <v>23488.799999999999</v>
      </c>
      <c r="AR76" s="113">
        <v>23488.799999999999</v>
      </c>
      <c r="AS76" s="113">
        <v>23488.799999999999</v>
      </c>
      <c r="AT76" s="113">
        <v>23488.799999999999</v>
      </c>
      <c r="AU76" s="113">
        <v>23488.799999999999</v>
      </c>
    </row>
    <row r="77" spans="1:47" ht="13.5" thickBot="1" x14ac:dyDescent="0.25">
      <c r="A77" s="5" t="s">
        <v>13</v>
      </c>
      <c r="B77" s="113">
        <v>16239.11</v>
      </c>
      <c r="C77" s="113">
        <v>17404.43</v>
      </c>
      <c r="D77" s="113">
        <v>17404.43</v>
      </c>
      <c r="E77" s="113">
        <v>17673.37</v>
      </c>
      <c r="F77" s="113">
        <v>17673.37</v>
      </c>
      <c r="G77" s="113">
        <v>18031.95</v>
      </c>
      <c r="H77" s="113">
        <v>18031.95</v>
      </c>
      <c r="I77" s="113">
        <v>18749.05</v>
      </c>
      <c r="J77" s="113">
        <v>18749.05</v>
      </c>
      <c r="K77" s="113">
        <v>19467.18</v>
      </c>
      <c r="L77" s="113">
        <v>19832.8</v>
      </c>
      <c r="M77" s="113">
        <v>20472.73</v>
      </c>
      <c r="N77" s="113">
        <v>20472.73</v>
      </c>
      <c r="O77" s="113">
        <v>21112.67</v>
      </c>
      <c r="P77" s="113">
        <v>21112.67</v>
      </c>
      <c r="Q77" s="113">
        <v>21752.58</v>
      </c>
      <c r="R77" s="113">
        <v>21752.58</v>
      </c>
      <c r="S77" s="113">
        <v>22392.49</v>
      </c>
      <c r="T77" s="113">
        <v>22392.49</v>
      </c>
      <c r="U77" s="113">
        <v>23032.43</v>
      </c>
      <c r="V77" s="113">
        <v>23032.43</v>
      </c>
      <c r="W77" s="113">
        <v>23672.32</v>
      </c>
      <c r="X77" s="113">
        <v>23672.32</v>
      </c>
      <c r="Y77" s="113">
        <v>24312.28</v>
      </c>
      <c r="Z77" s="113">
        <v>24312.28</v>
      </c>
      <c r="AA77" s="113">
        <v>24952.22</v>
      </c>
      <c r="AB77" s="113">
        <v>24952.22</v>
      </c>
      <c r="AC77" s="113">
        <v>25592.11</v>
      </c>
      <c r="AD77" s="113">
        <v>25592.11</v>
      </c>
      <c r="AE77" s="113">
        <v>26232.04</v>
      </c>
      <c r="AF77" s="113">
        <v>26232.04</v>
      </c>
      <c r="AG77" s="113">
        <v>26232.04</v>
      </c>
      <c r="AH77" s="113">
        <v>26232.04</v>
      </c>
      <c r="AI77" s="113">
        <v>26232.04</v>
      </c>
      <c r="AJ77" s="113">
        <v>26232.04</v>
      </c>
      <c r="AK77" s="113">
        <v>26232.04</v>
      </c>
      <c r="AL77" s="113">
        <v>26232.04</v>
      </c>
      <c r="AM77" s="113">
        <v>26232.04</v>
      </c>
      <c r="AN77" s="113">
        <v>26232.04</v>
      </c>
      <c r="AO77" s="113">
        <v>26232.04</v>
      </c>
      <c r="AP77" s="113">
        <v>26232.04</v>
      </c>
      <c r="AQ77" s="113">
        <v>26232.04</v>
      </c>
      <c r="AR77" s="113">
        <v>26232.04</v>
      </c>
      <c r="AS77" s="113">
        <v>26232.04</v>
      </c>
      <c r="AT77" s="113">
        <v>26232.04</v>
      </c>
      <c r="AU77" s="113">
        <v>26232.04</v>
      </c>
    </row>
    <row r="78" spans="1:47" ht="13.5" thickBot="1" x14ac:dyDescent="0.25">
      <c r="A78" s="5" t="s">
        <v>14</v>
      </c>
      <c r="B78" s="113">
        <v>16343.64</v>
      </c>
      <c r="C78" s="113">
        <v>17464.2</v>
      </c>
      <c r="D78" s="113">
        <v>17464.2</v>
      </c>
      <c r="E78" s="113">
        <v>17733.11</v>
      </c>
      <c r="F78" s="113">
        <v>17733.11</v>
      </c>
      <c r="G78" s="113">
        <v>18002.099999999999</v>
      </c>
      <c r="H78" s="113">
        <v>18002.099999999999</v>
      </c>
      <c r="I78" s="113">
        <v>18271.02</v>
      </c>
      <c r="J78" s="113">
        <v>18271.02</v>
      </c>
      <c r="K78" s="113">
        <v>18539.98</v>
      </c>
      <c r="L78" s="113">
        <v>18898.53</v>
      </c>
      <c r="M78" s="113">
        <v>19257.09</v>
      </c>
      <c r="N78" s="113">
        <v>19257.09</v>
      </c>
      <c r="O78" s="113">
        <v>19619.53</v>
      </c>
      <c r="P78" s="113">
        <v>19619.53</v>
      </c>
      <c r="Q78" s="113">
        <v>19985.18</v>
      </c>
      <c r="R78" s="113">
        <v>19985.18</v>
      </c>
      <c r="S78" s="113">
        <v>20350.79</v>
      </c>
      <c r="T78" s="113">
        <v>20350.79</v>
      </c>
      <c r="U78" s="113">
        <v>20716.439999999999</v>
      </c>
      <c r="V78" s="113">
        <v>20716.439999999999</v>
      </c>
      <c r="W78" s="113">
        <v>21082.080000000002</v>
      </c>
      <c r="X78" s="113">
        <v>21082.080000000002</v>
      </c>
      <c r="Y78" s="113">
        <v>21447.7</v>
      </c>
      <c r="Z78" s="113">
        <v>21447.7</v>
      </c>
      <c r="AA78" s="113">
        <v>21813.34</v>
      </c>
      <c r="AB78" s="113">
        <v>21813.34</v>
      </c>
      <c r="AC78" s="113">
        <v>22178.98</v>
      </c>
      <c r="AD78" s="113">
        <v>22178.98</v>
      </c>
      <c r="AE78" s="113">
        <v>22544.58</v>
      </c>
      <c r="AF78" s="113">
        <v>22544.58</v>
      </c>
      <c r="AG78" s="113">
        <v>22910.22</v>
      </c>
      <c r="AH78" s="113">
        <v>22910.22</v>
      </c>
      <c r="AI78" s="113">
        <v>22910.22</v>
      </c>
      <c r="AJ78" s="113">
        <v>22910.22</v>
      </c>
      <c r="AK78" s="113">
        <v>22910.22</v>
      </c>
      <c r="AL78" s="113">
        <v>22910.22</v>
      </c>
      <c r="AM78" s="113">
        <v>22910.22</v>
      </c>
      <c r="AN78" s="113">
        <v>22910.22</v>
      </c>
      <c r="AO78" s="113">
        <v>22910.22</v>
      </c>
      <c r="AP78" s="113">
        <v>22910.22</v>
      </c>
      <c r="AQ78" s="113">
        <v>22910.22</v>
      </c>
      <c r="AR78" s="113">
        <v>22910.22</v>
      </c>
      <c r="AS78" s="113">
        <v>22910.22</v>
      </c>
      <c r="AT78" s="113">
        <v>22910.22</v>
      </c>
      <c r="AU78" s="113">
        <v>22910.22</v>
      </c>
    </row>
    <row r="79" spans="1:47" ht="13.5" thickBot="1" x14ac:dyDescent="0.25">
      <c r="A79" s="198" t="s">
        <v>417</v>
      </c>
      <c r="B79" s="113">
        <v>16627.41</v>
      </c>
      <c r="C79" s="113">
        <v>17837.72</v>
      </c>
      <c r="D79" s="113">
        <v>17837.72</v>
      </c>
      <c r="E79" s="113">
        <v>18375.55</v>
      </c>
      <c r="F79" s="113">
        <v>18375.55</v>
      </c>
      <c r="G79" s="113">
        <v>18913.38</v>
      </c>
      <c r="H79" s="113">
        <v>18913.38</v>
      </c>
      <c r="I79" s="113">
        <v>19451.91</v>
      </c>
      <c r="J79" s="113">
        <v>19451.91</v>
      </c>
      <c r="K79" s="113">
        <v>20000.400000000001</v>
      </c>
      <c r="L79" s="113">
        <v>20366.009999999998</v>
      </c>
      <c r="M79" s="113">
        <v>20914.48</v>
      </c>
      <c r="N79" s="113">
        <v>20914.48</v>
      </c>
      <c r="O79" s="113">
        <v>21462.97</v>
      </c>
      <c r="P79" s="113">
        <v>21462.97</v>
      </c>
      <c r="Q79" s="113">
        <v>22011.43</v>
      </c>
      <c r="R79" s="113">
        <v>22011.43</v>
      </c>
      <c r="S79" s="113">
        <v>22559.9</v>
      </c>
      <c r="T79" s="113">
        <v>22559.9</v>
      </c>
      <c r="U79" s="113">
        <v>23108.39</v>
      </c>
      <c r="V79" s="113">
        <v>23108.39</v>
      </c>
      <c r="W79" s="113">
        <v>23656.85</v>
      </c>
      <c r="X79" s="113">
        <v>23656.85</v>
      </c>
      <c r="Y79" s="113">
        <v>24205.34</v>
      </c>
      <c r="Z79" s="113">
        <v>24205.34</v>
      </c>
      <c r="AA79" s="113">
        <v>24753.8</v>
      </c>
      <c r="AB79" s="113">
        <v>24753.8</v>
      </c>
      <c r="AC79" s="113">
        <v>25302.27</v>
      </c>
      <c r="AD79" s="113">
        <v>25302.27</v>
      </c>
      <c r="AE79" s="113">
        <v>25302.27</v>
      </c>
      <c r="AF79" s="113">
        <v>25302.27</v>
      </c>
      <c r="AG79" s="113">
        <v>25302.27</v>
      </c>
      <c r="AH79" s="113">
        <v>25302.27</v>
      </c>
      <c r="AI79" s="113">
        <v>25302.27</v>
      </c>
      <c r="AJ79" s="113">
        <v>25302.27</v>
      </c>
      <c r="AK79" s="113">
        <v>25302.27</v>
      </c>
      <c r="AL79" s="113">
        <v>25302.27</v>
      </c>
      <c r="AM79" s="113">
        <v>25302.27</v>
      </c>
      <c r="AN79" s="113">
        <v>25302.27</v>
      </c>
      <c r="AO79" s="113">
        <v>25302.27</v>
      </c>
      <c r="AP79" s="113">
        <v>25302.27</v>
      </c>
      <c r="AQ79" s="113">
        <v>25302.27</v>
      </c>
      <c r="AR79" s="113">
        <v>25302.27</v>
      </c>
      <c r="AS79" s="113">
        <v>25302.27</v>
      </c>
      <c r="AT79" s="113">
        <v>25302.27</v>
      </c>
      <c r="AU79" s="113">
        <v>25302.27</v>
      </c>
    </row>
    <row r="80" spans="1:47" ht="13.5" thickBot="1" x14ac:dyDescent="0.25">
      <c r="A80" s="5" t="s">
        <v>129</v>
      </c>
      <c r="B80" s="113">
        <v>16627.41</v>
      </c>
      <c r="C80" s="113">
        <v>17837.72</v>
      </c>
      <c r="D80" s="113">
        <v>17837.72</v>
      </c>
      <c r="E80" s="113">
        <v>18375.55</v>
      </c>
      <c r="F80" s="113">
        <v>18375.55</v>
      </c>
      <c r="G80" s="113">
        <v>18913.38</v>
      </c>
      <c r="H80" s="113">
        <v>18913.38</v>
      </c>
      <c r="I80" s="113">
        <v>21554.49</v>
      </c>
      <c r="J80" s="113">
        <v>21554.49</v>
      </c>
      <c r="K80" s="113">
        <v>22102.98</v>
      </c>
      <c r="L80" s="113">
        <v>22468.6</v>
      </c>
      <c r="M80" s="113">
        <v>23017.09</v>
      </c>
      <c r="N80" s="113">
        <v>23017.09</v>
      </c>
      <c r="O80" s="113">
        <v>23565.55</v>
      </c>
      <c r="P80" s="113">
        <v>23565.55</v>
      </c>
      <c r="Q80" s="113">
        <v>24114.02</v>
      </c>
      <c r="R80" s="113">
        <v>26003.29</v>
      </c>
      <c r="S80" s="113">
        <v>26551.75</v>
      </c>
      <c r="T80" s="113">
        <v>26551.75</v>
      </c>
      <c r="U80" s="113">
        <v>27100.22</v>
      </c>
      <c r="V80" s="113">
        <v>27100.22</v>
      </c>
      <c r="W80" s="113">
        <v>27648.73</v>
      </c>
      <c r="X80" s="113">
        <v>27648.73</v>
      </c>
      <c r="Y80" s="113">
        <v>28197.19</v>
      </c>
      <c r="Z80" s="113">
        <v>28197.19</v>
      </c>
      <c r="AA80" s="113">
        <v>28745.68</v>
      </c>
      <c r="AB80" s="113">
        <v>28745.68</v>
      </c>
      <c r="AC80" s="113">
        <v>29294.15</v>
      </c>
      <c r="AD80" s="113">
        <v>29294.15</v>
      </c>
      <c r="AE80" s="113">
        <v>29294.15</v>
      </c>
      <c r="AF80" s="113">
        <v>29294.15</v>
      </c>
      <c r="AG80" s="113">
        <v>29294.15</v>
      </c>
      <c r="AH80" s="113">
        <v>29294.15</v>
      </c>
      <c r="AI80" s="113">
        <v>29294.15</v>
      </c>
      <c r="AJ80" s="113">
        <v>29294.15</v>
      </c>
      <c r="AK80" s="113">
        <v>29294.15</v>
      </c>
      <c r="AL80" s="113">
        <v>29294.15</v>
      </c>
      <c r="AM80" s="113">
        <v>29294.15</v>
      </c>
      <c r="AN80" s="113">
        <v>29294.15</v>
      </c>
      <c r="AO80" s="113">
        <v>29294.15</v>
      </c>
      <c r="AP80" s="113">
        <v>29294.15</v>
      </c>
      <c r="AQ80" s="113">
        <v>29294.15</v>
      </c>
      <c r="AR80" s="113">
        <v>29294.15</v>
      </c>
      <c r="AS80" s="113">
        <v>29294.15</v>
      </c>
      <c r="AT80" s="113">
        <v>29294.15</v>
      </c>
      <c r="AU80" s="113">
        <v>29294.15</v>
      </c>
    </row>
    <row r="81" spans="1:47" ht="13.5" thickBot="1" x14ac:dyDescent="0.25">
      <c r="A81" s="5" t="s">
        <v>130</v>
      </c>
      <c r="B81" s="113">
        <v>17837.72</v>
      </c>
      <c r="C81" s="113">
        <v>18375.55</v>
      </c>
      <c r="D81" s="113">
        <v>18375.55</v>
      </c>
      <c r="E81" s="113">
        <v>18913.38</v>
      </c>
      <c r="F81" s="113">
        <v>18913.38</v>
      </c>
      <c r="G81" s="113">
        <v>21554.49</v>
      </c>
      <c r="H81" s="113">
        <v>21554.49</v>
      </c>
      <c r="I81" s="113">
        <v>22102.98</v>
      </c>
      <c r="J81" s="113">
        <v>22468.6</v>
      </c>
      <c r="K81" s="113">
        <v>23017.09</v>
      </c>
      <c r="L81" s="113">
        <v>23017.09</v>
      </c>
      <c r="M81" s="113">
        <v>23565.55</v>
      </c>
      <c r="N81" s="113">
        <v>23565.55</v>
      </c>
      <c r="O81" s="113">
        <v>24114.02</v>
      </c>
      <c r="P81" s="113">
        <v>26003.29</v>
      </c>
      <c r="Q81" s="113">
        <v>26551.75</v>
      </c>
      <c r="R81" s="113">
        <v>26551.75</v>
      </c>
      <c r="S81" s="113">
        <v>27100.22</v>
      </c>
      <c r="T81" s="113">
        <v>27100.22</v>
      </c>
      <c r="U81" s="113">
        <v>27648.73</v>
      </c>
      <c r="V81" s="113">
        <v>27648.73</v>
      </c>
      <c r="W81" s="113">
        <v>28197.19</v>
      </c>
      <c r="X81" s="113">
        <v>28197.19</v>
      </c>
      <c r="Y81" s="113">
        <v>28745.68</v>
      </c>
      <c r="Z81" s="113">
        <v>28745.68</v>
      </c>
      <c r="AA81" s="113">
        <v>29294.15</v>
      </c>
      <c r="AB81" s="113">
        <v>29294.15</v>
      </c>
      <c r="AC81" s="113">
        <v>29294.15</v>
      </c>
      <c r="AD81" s="113">
        <v>29294.15</v>
      </c>
      <c r="AE81" s="113">
        <v>29294.15</v>
      </c>
      <c r="AF81" s="113">
        <v>29294.15</v>
      </c>
      <c r="AG81" s="113">
        <v>29294.15</v>
      </c>
      <c r="AH81" s="113">
        <v>29294.15</v>
      </c>
      <c r="AI81" s="113">
        <v>29294.15</v>
      </c>
      <c r="AJ81" s="113">
        <v>29294.15</v>
      </c>
      <c r="AK81" s="113">
        <v>29294.15</v>
      </c>
      <c r="AL81" s="113">
        <v>29294.15</v>
      </c>
      <c r="AM81" s="113">
        <v>29294.15</v>
      </c>
      <c r="AN81" s="113">
        <v>29294.15</v>
      </c>
      <c r="AO81" s="113">
        <v>29294.15</v>
      </c>
      <c r="AP81" s="113">
        <v>29294.15</v>
      </c>
      <c r="AQ81" s="113">
        <v>29294.15</v>
      </c>
      <c r="AR81" s="113">
        <v>29294.15</v>
      </c>
      <c r="AS81" s="113">
        <v>29294.15</v>
      </c>
      <c r="AT81" s="113">
        <v>29294.15</v>
      </c>
      <c r="AU81" s="113">
        <v>29294.15</v>
      </c>
    </row>
    <row r="82" spans="1:47" ht="13.5" thickBot="1" x14ac:dyDescent="0.25">
      <c r="A82" s="5" t="s">
        <v>445</v>
      </c>
      <c r="B82" s="113">
        <v>16687.27</v>
      </c>
      <c r="C82" s="113">
        <v>17807.8</v>
      </c>
      <c r="D82" s="113">
        <v>17807.8</v>
      </c>
      <c r="E82" s="113">
        <v>18076.77</v>
      </c>
      <c r="F82" s="113">
        <v>18076.77</v>
      </c>
      <c r="G82" s="113">
        <v>18345.71</v>
      </c>
      <c r="H82" s="113">
        <v>18345.71</v>
      </c>
      <c r="I82" s="113">
        <v>18614.650000000001</v>
      </c>
      <c r="J82" s="113">
        <v>18614.650000000001</v>
      </c>
      <c r="K82" s="113">
        <v>18883.64</v>
      </c>
      <c r="L82" s="113">
        <v>19242.16</v>
      </c>
      <c r="M82" s="113">
        <v>19604.34</v>
      </c>
      <c r="N82" s="113">
        <v>19604.34</v>
      </c>
      <c r="O82" s="113">
        <v>19969.98</v>
      </c>
      <c r="P82" s="113">
        <v>19969.98</v>
      </c>
      <c r="Q82" s="113">
        <v>20335.599999999999</v>
      </c>
      <c r="R82" s="113">
        <v>20335.599999999999</v>
      </c>
      <c r="S82" s="113">
        <v>20701.240000000002</v>
      </c>
      <c r="T82" s="113">
        <v>20701.240000000002</v>
      </c>
      <c r="U82" s="113">
        <v>21066.880000000001</v>
      </c>
      <c r="V82" s="113">
        <v>21066.880000000001</v>
      </c>
      <c r="W82" s="113">
        <v>21432.5</v>
      </c>
      <c r="X82" s="113">
        <v>21432.5</v>
      </c>
      <c r="Y82" s="113">
        <v>21798.15</v>
      </c>
      <c r="Z82" s="113">
        <v>21798.15</v>
      </c>
      <c r="AA82" s="113">
        <v>22163.79</v>
      </c>
      <c r="AB82" s="113">
        <v>22163.79</v>
      </c>
      <c r="AC82" s="113">
        <v>22529.41</v>
      </c>
      <c r="AD82" s="113">
        <v>22529.41</v>
      </c>
      <c r="AE82" s="113">
        <v>22895.05</v>
      </c>
      <c r="AF82" s="113">
        <v>22895.05</v>
      </c>
      <c r="AG82" s="113">
        <v>23260.67</v>
      </c>
      <c r="AH82" s="113">
        <v>23260.67</v>
      </c>
      <c r="AI82" s="113">
        <v>23260.67</v>
      </c>
      <c r="AJ82" s="113">
        <v>23260.67</v>
      </c>
      <c r="AK82" s="113">
        <v>23260.67</v>
      </c>
      <c r="AL82" s="113">
        <v>23260.67</v>
      </c>
      <c r="AM82" s="113">
        <v>23260.67</v>
      </c>
      <c r="AN82" s="113">
        <v>23260.67</v>
      </c>
      <c r="AO82" s="113">
        <v>23260.67</v>
      </c>
      <c r="AP82" s="113">
        <v>23260.67</v>
      </c>
      <c r="AQ82" s="113">
        <v>23260.67</v>
      </c>
      <c r="AR82" s="113">
        <v>23260.67</v>
      </c>
      <c r="AS82" s="113">
        <v>23260.67</v>
      </c>
      <c r="AT82" s="113">
        <v>23260.67</v>
      </c>
      <c r="AU82" s="113">
        <v>23260.67</v>
      </c>
    </row>
    <row r="83" spans="1:47" ht="13.5" thickBot="1" x14ac:dyDescent="0.25">
      <c r="A83" s="198" t="s">
        <v>418</v>
      </c>
      <c r="B83" s="113">
        <v>17359.61</v>
      </c>
      <c r="C83" s="113">
        <v>18524.91</v>
      </c>
      <c r="D83" s="113">
        <v>18524.91</v>
      </c>
      <c r="E83" s="113">
        <v>18793.87</v>
      </c>
      <c r="F83" s="113">
        <v>18793.87</v>
      </c>
      <c r="G83" s="113">
        <v>19152.400000000001</v>
      </c>
      <c r="H83" s="113">
        <v>19152.400000000001</v>
      </c>
      <c r="I83" s="113">
        <v>19878.560000000001</v>
      </c>
      <c r="J83" s="113">
        <v>19878.560000000001</v>
      </c>
      <c r="K83" s="113">
        <v>20609.89</v>
      </c>
      <c r="L83" s="113">
        <v>20975.54</v>
      </c>
      <c r="M83" s="113">
        <v>21615.45</v>
      </c>
      <c r="N83" s="113">
        <v>21615.45</v>
      </c>
      <c r="O83" s="113">
        <v>22255.360000000001</v>
      </c>
      <c r="P83" s="113">
        <v>22255.360000000001</v>
      </c>
      <c r="Q83" s="113">
        <v>22895.3</v>
      </c>
      <c r="R83" s="113">
        <v>22895.3</v>
      </c>
      <c r="S83" s="113">
        <v>23535.21</v>
      </c>
      <c r="T83" s="113">
        <v>23535.21</v>
      </c>
      <c r="U83" s="113">
        <v>24175.119999999999</v>
      </c>
      <c r="V83" s="113">
        <v>24175.119999999999</v>
      </c>
      <c r="W83" s="113">
        <v>24815.06</v>
      </c>
      <c r="X83" s="113">
        <v>24815.06</v>
      </c>
      <c r="Y83" s="113">
        <v>25454.97</v>
      </c>
      <c r="Z83" s="113">
        <v>25454.97</v>
      </c>
      <c r="AA83" s="113">
        <v>26094.91</v>
      </c>
      <c r="AB83" s="113">
        <v>26094.91</v>
      </c>
      <c r="AC83" s="113">
        <v>26734.85</v>
      </c>
      <c r="AD83" s="113">
        <v>26734.85</v>
      </c>
      <c r="AE83" s="113">
        <v>27374.73</v>
      </c>
      <c r="AF83" s="113">
        <v>27374.73</v>
      </c>
      <c r="AG83" s="113">
        <v>27374.73</v>
      </c>
      <c r="AH83" s="113">
        <v>27374.73</v>
      </c>
      <c r="AI83" s="113">
        <v>27374.73</v>
      </c>
      <c r="AJ83" s="113">
        <v>27374.73</v>
      </c>
      <c r="AK83" s="113">
        <v>27374.73</v>
      </c>
      <c r="AL83" s="113">
        <v>27374.73</v>
      </c>
      <c r="AM83" s="113">
        <v>27374.73</v>
      </c>
      <c r="AN83" s="113">
        <v>27374.73</v>
      </c>
      <c r="AO83" s="113">
        <v>27374.73</v>
      </c>
      <c r="AP83" s="113">
        <v>27374.73</v>
      </c>
      <c r="AQ83" s="113">
        <v>27374.73</v>
      </c>
      <c r="AR83" s="113">
        <v>27374.73</v>
      </c>
      <c r="AS83" s="113">
        <v>27374.73</v>
      </c>
      <c r="AT83" s="113">
        <v>27374.73</v>
      </c>
      <c r="AU83" s="113">
        <v>27374.73</v>
      </c>
    </row>
    <row r="84" spans="1:47" ht="13.5" thickBot="1" x14ac:dyDescent="0.25">
      <c r="A84" s="198" t="s">
        <v>419</v>
      </c>
      <c r="B84" s="113">
        <v>17314.77</v>
      </c>
      <c r="C84" s="113">
        <v>18435.3</v>
      </c>
      <c r="D84" s="113">
        <v>18435.3</v>
      </c>
      <c r="E84" s="113">
        <v>18704.240000000002</v>
      </c>
      <c r="F84" s="113">
        <v>18704.240000000002</v>
      </c>
      <c r="G84" s="113">
        <v>18973.18</v>
      </c>
      <c r="H84" s="113">
        <v>18973.18</v>
      </c>
      <c r="I84" s="113">
        <v>19242.14</v>
      </c>
      <c r="J84" s="113">
        <v>19242.14</v>
      </c>
      <c r="K84" s="113">
        <v>19512.990000000002</v>
      </c>
      <c r="L84" s="113">
        <v>19878.63</v>
      </c>
      <c r="M84" s="113">
        <v>20244.25</v>
      </c>
      <c r="N84" s="113">
        <v>20244.25</v>
      </c>
      <c r="O84" s="113">
        <v>20609.89</v>
      </c>
      <c r="P84" s="113">
        <v>20609.89</v>
      </c>
      <c r="Q84" s="113">
        <v>20975.54</v>
      </c>
      <c r="R84" s="113">
        <v>20975.54</v>
      </c>
      <c r="S84" s="113">
        <v>21341.15</v>
      </c>
      <c r="T84" s="113">
        <v>21341.15</v>
      </c>
      <c r="U84" s="113">
        <v>21706.799999999999</v>
      </c>
      <c r="V84" s="113">
        <v>21706.799999999999</v>
      </c>
      <c r="W84" s="113">
        <v>22072.39</v>
      </c>
      <c r="X84" s="113">
        <v>22072.39</v>
      </c>
      <c r="Y84" s="113">
        <v>22438.03</v>
      </c>
      <c r="Z84" s="113">
        <v>22438.03</v>
      </c>
      <c r="AA84" s="113">
        <v>22803.68</v>
      </c>
      <c r="AB84" s="113">
        <v>22803.68</v>
      </c>
      <c r="AC84" s="113">
        <v>23169.29</v>
      </c>
      <c r="AD84" s="113">
        <v>23169.29</v>
      </c>
      <c r="AE84" s="113">
        <v>23534.94</v>
      </c>
      <c r="AF84" s="113">
        <v>23534.94</v>
      </c>
      <c r="AG84" s="113">
        <v>23900.6</v>
      </c>
      <c r="AH84" s="113">
        <v>23900.6</v>
      </c>
      <c r="AI84" s="113">
        <v>23900.6</v>
      </c>
      <c r="AJ84" s="113">
        <v>23900.6</v>
      </c>
      <c r="AK84" s="113">
        <v>23900.6</v>
      </c>
      <c r="AL84" s="113">
        <v>23900.6</v>
      </c>
      <c r="AM84" s="113">
        <v>23900.6</v>
      </c>
      <c r="AN84" s="113">
        <v>23900.6</v>
      </c>
      <c r="AO84" s="113">
        <v>23900.6</v>
      </c>
      <c r="AP84" s="113">
        <v>23900.6</v>
      </c>
      <c r="AQ84" s="113">
        <v>23900.6</v>
      </c>
      <c r="AR84" s="113">
        <v>23900.6</v>
      </c>
      <c r="AS84" s="113">
        <v>23900.6</v>
      </c>
      <c r="AT84" s="113">
        <v>23900.6</v>
      </c>
      <c r="AU84" s="113">
        <v>23900.6</v>
      </c>
    </row>
    <row r="85" spans="1:47" ht="13.5" thickBot="1" x14ac:dyDescent="0.25">
      <c r="A85" s="198" t="s">
        <v>420</v>
      </c>
      <c r="B85" s="113">
        <v>17942.310000000001</v>
      </c>
      <c r="C85" s="113">
        <v>19107.580000000002</v>
      </c>
      <c r="D85" s="113">
        <v>19107.580000000002</v>
      </c>
      <c r="E85" s="113">
        <v>19376.57</v>
      </c>
      <c r="F85" s="113">
        <v>19376.57</v>
      </c>
      <c r="G85" s="113">
        <v>19741.400000000001</v>
      </c>
      <c r="H85" s="113">
        <v>19741.400000000001</v>
      </c>
      <c r="I85" s="113">
        <v>20472.759999999998</v>
      </c>
      <c r="J85" s="113">
        <v>20472.759999999998</v>
      </c>
      <c r="K85" s="113">
        <v>21204.12</v>
      </c>
      <c r="L85" s="113">
        <v>21569.759999999998</v>
      </c>
      <c r="M85" s="113">
        <v>22209.65</v>
      </c>
      <c r="N85" s="113">
        <v>22209.65</v>
      </c>
      <c r="O85" s="113">
        <v>22849.59</v>
      </c>
      <c r="P85" s="113">
        <v>22849.59</v>
      </c>
      <c r="Q85" s="113">
        <v>23489.5</v>
      </c>
      <c r="R85" s="113">
        <v>23489.5</v>
      </c>
      <c r="S85" s="113">
        <v>24129.41</v>
      </c>
      <c r="T85" s="113">
        <v>24129.41</v>
      </c>
      <c r="U85" s="113">
        <v>24769.35</v>
      </c>
      <c r="V85" s="113">
        <v>24769.35</v>
      </c>
      <c r="W85" s="113">
        <v>25409.279999999999</v>
      </c>
      <c r="X85" s="113">
        <v>25409.279999999999</v>
      </c>
      <c r="Y85" s="113">
        <v>26049.200000000001</v>
      </c>
      <c r="Z85" s="113">
        <v>26049.200000000001</v>
      </c>
      <c r="AA85" s="113">
        <v>26689.11</v>
      </c>
      <c r="AB85" s="113">
        <v>26689.11</v>
      </c>
      <c r="AC85" s="113">
        <v>27329.05</v>
      </c>
      <c r="AD85" s="113">
        <v>27329.05</v>
      </c>
      <c r="AE85" s="113">
        <v>27968.93</v>
      </c>
      <c r="AF85" s="113">
        <v>27968.93</v>
      </c>
      <c r="AG85" s="113">
        <v>27968.93</v>
      </c>
      <c r="AH85" s="113">
        <v>27968.93</v>
      </c>
      <c r="AI85" s="113">
        <v>27968.93</v>
      </c>
      <c r="AJ85" s="113">
        <v>27968.93</v>
      </c>
      <c r="AK85" s="113">
        <v>27968.93</v>
      </c>
      <c r="AL85" s="113">
        <v>27968.93</v>
      </c>
      <c r="AM85" s="113">
        <v>27968.93</v>
      </c>
      <c r="AN85" s="113">
        <v>27968.93</v>
      </c>
      <c r="AO85" s="113">
        <v>27968.93</v>
      </c>
      <c r="AP85" s="113">
        <v>27968.93</v>
      </c>
      <c r="AQ85" s="113">
        <v>27968.93</v>
      </c>
      <c r="AR85" s="113">
        <v>27968.93</v>
      </c>
      <c r="AS85" s="113">
        <v>27968.93</v>
      </c>
      <c r="AT85" s="113">
        <v>27968.93</v>
      </c>
      <c r="AU85" s="113">
        <v>27968.93</v>
      </c>
    </row>
    <row r="86" spans="1:47" ht="13.5" thickBot="1" x14ac:dyDescent="0.25">
      <c r="A86" s="5" t="s">
        <v>446</v>
      </c>
      <c r="B86" s="113">
        <v>18689.11</v>
      </c>
      <c r="C86" s="113">
        <v>19909.02</v>
      </c>
      <c r="D86" s="113">
        <v>19909.02</v>
      </c>
      <c r="E86" s="113">
        <v>20457.490000000002</v>
      </c>
      <c r="F86" s="113">
        <v>20457.490000000002</v>
      </c>
      <c r="G86" s="113">
        <v>21005.95</v>
      </c>
      <c r="H86" s="113">
        <v>21005.95</v>
      </c>
      <c r="I86" s="113">
        <v>21554.44</v>
      </c>
      <c r="J86" s="113">
        <v>21554.44</v>
      </c>
      <c r="K86" s="113">
        <v>22102.93</v>
      </c>
      <c r="L86" s="113">
        <v>22468.55</v>
      </c>
      <c r="M86" s="113">
        <v>23017.040000000001</v>
      </c>
      <c r="N86" s="113">
        <v>23017.040000000001</v>
      </c>
      <c r="O86" s="113">
        <v>23565.5</v>
      </c>
      <c r="P86" s="113">
        <v>23565.5</v>
      </c>
      <c r="Q86" s="113">
        <v>24113.97</v>
      </c>
      <c r="R86" s="113">
        <v>24113.97</v>
      </c>
      <c r="S86" s="113">
        <v>24662.46</v>
      </c>
      <c r="T86" s="113">
        <v>24662.46</v>
      </c>
      <c r="U86" s="113">
        <v>25210.92</v>
      </c>
      <c r="V86" s="113">
        <v>25210.92</v>
      </c>
      <c r="W86" s="113">
        <v>25759.41</v>
      </c>
      <c r="X86" s="113">
        <v>25759.41</v>
      </c>
      <c r="Y86" s="113">
        <v>26307.87</v>
      </c>
      <c r="Z86" s="113">
        <v>26307.87</v>
      </c>
      <c r="AA86" s="113">
        <v>26856.34</v>
      </c>
      <c r="AB86" s="113">
        <v>26856.34</v>
      </c>
      <c r="AC86" s="113">
        <v>27404.83</v>
      </c>
      <c r="AD86" s="113">
        <v>27404.83</v>
      </c>
      <c r="AE86" s="113">
        <v>27404.83</v>
      </c>
      <c r="AF86" s="113">
        <v>27404.83</v>
      </c>
      <c r="AG86" s="113">
        <v>27404.83</v>
      </c>
      <c r="AH86" s="113">
        <v>27404.83</v>
      </c>
      <c r="AI86" s="113">
        <v>27404.83</v>
      </c>
      <c r="AJ86" s="113">
        <v>27404.83</v>
      </c>
      <c r="AK86" s="113">
        <v>27404.83</v>
      </c>
      <c r="AL86" s="113">
        <v>27404.83</v>
      </c>
      <c r="AM86" s="113">
        <v>27404.83</v>
      </c>
      <c r="AN86" s="113">
        <v>27404.83</v>
      </c>
      <c r="AO86" s="113">
        <v>27404.83</v>
      </c>
      <c r="AP86" s="113">
        <v>27404.83</v>
      </c>
      <c r="AQ86" s="113">
        <v>27404.83</v>
      </c>
      <c r="AR86" s="113">
        <v>27404.83</v>
      </c>
      <c r="AS86" s="113">
        <v>27404.83</v>
      </c>
      <c r="AT86" s="113">
        <v>27404.83</v>
      </c>
      <c r="AU86" s="113">
        <v>27404.83</v>
      </c>
    </row>
    <row r="87" spans="1:47" ht="13.5" thickBot="1" x14ac:dyDescent="0.25">
      <c r="A87" s="198" t="s">
        <v>421</v>
      </c>
      <c r="B87" s="113">
        <v>18689.11</v>
      </c>
      <c r="C87" s="113">
        <v>19909.02</v>
      </c>
      <c r="D87" s="113">
        <v>19909.02</v>
      </c>
      <c r="E87" s="113">
        <v>20457.490000000002</v>
      </c>
      <c r="F87" s="113">
        <v>20457.490000000002</v>
      </c>
      <c r="G87" s="113">
        <v>21005.95</v>
      </c>
      <c r="H87" s="113">
        <v>21005.95</v>
      </c>
      <c r="I87" s="113">
        <v>23443.71</v>
      </c>
      <c r="J87" s="113">
        <v>23443.71</v>
      </c>
      <c r="K87" s="113">
        <v>23992.18</v>
      </c>
      <c r="L87" s="113">
        <v>24357.82</v>
      </c>
      <c r="M87" s="113">
        <v>24906.31</v>
      </c>
      <c r="N87" s="113">
        <v>24906.31</v>
      </c>
      <c r="O87" s="113">
        <v>25454.77</v>
      </c>
      <c r="P87" s="113">
        <v>25454.77</v>
      </c>
      <c r="Q87" s="113">
        <v>26003.26</v>
      </c>
      <c r="R87" s="113">
        <v>26003.26</v>
      </c>
      <c r="S87" s="113">
        <v>26551.73</v>
      </c>
      <c r="T87" s="113">
        <v>26551.73</v>
      </c>
      <c r="U87" s="113">
        <v>27100.19</v>
      </c>
      <c r="V87" s="113">
        <v>27100.19</v>
      </c>
      <c r="W87" s="113">
        <v>27648.71</v>
      </c>
      <c r="X87" s="113">
        <v>27648.71</v>
      </c>
      <c r="Y87" s="113">
        <v>28197.17</v>
      </c>
      <c r="Z87" s="113">
        <v>28197.17</v>
      </c>
      <c r="AA87" s="113">
        <v>28745.66</v>
      </c>
      <c r="AB87" s="113">
        <v>28745.66</v>
      </c>
      <c r="AC87" s="113">
        <v>29294.12</v>
      </c>
      <c r="AD87" s="113">
        <v>29294.12</v>
      </c>
      <c r="AE87" s="113">
        <v>29294.12</v>
      </c>
      <c r="AF87" s="113">
        <v>29294.12</v>
      </c>
      <c r="AG87" s="113">
        <v>29294.12</v>
      </c>
      <c r="AH87" s="113">
        <v>29294.12</v>
      </c>
      <c r="AI87" s="113">
        <v>29294.12</v>
      </c>
      <c r="AJ87" s="113">
        <v>29294.12</v>
      </c>
      <c r="AK87" s="113">
        <v>29294.12</v>
      </c>
      <c r="AL87" s="113">
        <v>29294.12</v>
      </c>
      <c r="AM87" s="113">
        <v>29294.12</v>
      </c>
      <c r="AN87" s="113">
        <v>29294.12</v>
      </c>
      <c r="AO87" s="113">
        <v>29294.12</v>
      </c>
      <c r="AP87" s="113">
        <v>29294.12</v>
      </c>
      <c r="AQ87" s="113">
        <v>29294.12</v>
      </c>
      <c r="AR87" s="113">
        <v>29294.12</v>
      </c>
      <c r="AS87" s="113">
        <v>29294.12</v>
      </c>
      <c r="AT87" s="113">
        <v>29294.12</v>
      </c>
      <c r="AU87" s="113">
        <v>29294.12</v>
      </c>
    </row>
    <row r="88" spans="1:47" ht="13.5" thickBot="1" x14ac:dyDescent="0.25">
      <c r="A88" s="5" t="s">
        <v>16</v>
      </c>
      <c r="B88" s="113">
        <v>18704.240000000002</v>
      </c>
      <c r="C88" s="113">
        <v>19604.310000000001</v>
      </c>
      <c r="D88" s="113">
        <v>19604.310000000001</v>
      </c>
      <c r="E88" s="113">
        <v>19969.96</v>
      </c>
      <c r="F88" s="113">
        <v>19969.96</v>
      </c>
      <c r="G88" s="113">
        <v>20701.29</v>
      </c>
      <c r="H88" s="113">
        <v>20701.29</v>
      </c>
      <c r="I88" s="113">
        <v>21432.63</v>
      </c>
      <c r="J88" s="113">
        <v>21432.63</v>
      </c>
      <c r="K88" s="113">
        <v>22072.560000000001</v>
      </c>
      <c r="L88" s="113">
        <v>22346.83</v>
      </c>
      <c r="M88" s="113">
        <v>22986.77</v>
      </c>
      <c r="N88" s="113">
        <v>22986.77</v>
      </c>
      <c r="O88" s="113">
        <v>23626.68</v>
      </c>
      <c r="P88" s="113">
        <v>23626.68</v>
      </c>
      <c r="Q88" s="113">
        <v>24266.59</v>
      </c>
      <c r="R88" s="113">
        <v>24266.59</v>
      </c>
      <c r="S88" s="113">
        <v>24906.53</v>
      </c>
      <c r="T88" s="113">
        <v>24906.53</v>
      </c>
      <c r="U88" s="113">
        <v>25546.47</v>
      </c>
      <c r="V88" s="113">
        <v>25546.47</v>
      </c>
      <c r="W88" s="113">
        <v>26186.36</v>
      </c>
      <c r="X88" s="113">
        <v>26186.36</v>
      </c>
      <c r="Y88" s="113">
        <v>26826.29</v>
      </c>
      <c r="Z88" s="113">
        <v>26826.29</v>
      </c>
      <c r="AA88" s="113">
        <v>27466.23</v>
      </c>
      <c r="AB88" s="113">
        <v>27466.23</v>
      </c>
      <c r="AC88" s="113">
        <v>28106.12</v>
      </c>
      <c r="AD88" s="113">
        <v>28106.12</v>
      </c>
      <c r="AE88" s="113">
        <v>28746.080000000002</v>
      </c>
      <c r="AF88" s="113">
        <v>28746.080000000002</v>
      </c>
      <c r="AG88" s="113">
        <v>28746.080000000002</v>
      </c>
      <c r="AH88" s="113">
        <v>28746.080000000002</v>
      </c>
      <c r="AI88" s="113">
        <v>28746.080000000002</v>
      </c>
      <c r="AJ88" s="113">
        <v>28746.080000000002</v>
      </c>
      <c r="AK88" s="113">
        <v>28746.080000000002</v>
      </c>
      <c r="AL88" s="113">
        <v>28746.080000000002</v>
      </c>
      <c r="AM88" s="113">
        <v>28746.080000000002</v>
      </c>
      <c r="AN88" s="113">
        <v>28746.080000000002</v>
      </c>
      <c r="AO88" s="113">
        <v>28746.080000000002</v>
      </c>
      <c r="AP88" s="113">
        <v>28746.080000000002</v>
      </c>
      <c r="AQ88" s="113">
        <v>28746.080000000002</v>
      </c>
      <c r="AR88" s="113">
        <v>28746.080000000002</v>
      </c>
      <c r="AS88" s="113">
        <v>28746.080000000002</v>
      </c>
      <c r="AT88" s="113">
        <v>28746.080000000002</v>
      </c>
      <c r="AU88" s="113">
        <v>28746.080000000002</v>
      </c>
    </row>
    <row r="89" spans="1:47" ht="13.5" thickBot="1" x14ac:dyDescent="0.25">
      <c r="A89" s="5" t="s">
        <v>17</v>
      </c>
      <c r="B89" s="113">
        <v>18704.240000000002</v>
      </c>
      <c r="C89" s="113">
        <v>19878.53</v>
      </c>
      <c r="D89" s="113">
        <v>19878.53</v>
      </c>
      <c r="E89" s="113">
        <v>20152.830000000002</v>
      </c>
      <c r="F89" s="113">
        <v>20152.830000000002</v>
      </c>
      <c r="G89" s="113">
        <v>20518.47</v>
      </c>
      <c r="H89" s="113">
        <v>20518.47</v>
      </c>
      <c r="I89" s="113">
        <v>21249.78</v>
      </c>
      <c r="J89" s="113">
        <v>21249.78</v>
      </c>
      <c r="K89" s="113">
        <v>21981.119999999999</v>
      </c>
      <c r="L89" s="113">
        <v>22346.76</v>
      </c>
      <c r="M89" s="113">
        <v>22986.7</v>
      </c>
      <c r="N89" s="113">
        <v>22986.7</v>
      </c>
      <c r="O89" s="113">
        <v>23626.61</v>
      </c>
      <c r="P89" s="113">
        <v>23626.61</v>
      </c>
      <c r="Q89" s="113">
        <v>24266.52</v>
      </c>
      <c r="R89" s="113">
        <v>24266.52</v>
      </c>
      <c r="S89" s="113">
        <v>24906.46</v>
      </c>
      <c r="T89" s="113">
        <v>24906.46</v>
      </c>
      <c r="U89" s="113">
        <v>25546.39</v>
      </c>
      <c r="V89" s="113">
        <v>25546.39</v>
      </c>
      <c r="W89" s="113">
        <v>26186.28</v>
      </c>
      <c r="X89" s="113">
        <v>26186.28</v>
      </c>
      <c r="Y89" s="113">
        <v>26826.22</v>
      </c>
      <c r="Z89" s="113">
        <v>26826.22</v>
      </c>
      <c r="AA89" s="113">
        <v>27466.16</v>
      </c>
      <c r="AB89" s="113">
        <v>27466.16</v>
      </c>
      <c r="AC89" s="113">
        <v>28106.04</v>
      </c>
      <c r="AD89" s="113">
        <v>28106.04</v>
      </c>
      <c r="AE89" s="113">
        <v>28746.01</v>
      </c>
      <c r="AF89" s="113">
        <v>28746.01</v>
      </c>
      <c r="AG89" s="113">
        <v>29385.919999999998</v>
      </c>
      <c r="AH89" s="113">
        <v>29385.919999999998</v>
      </c>
      <c r="AI89" s="113">
        <v>29385.919999999998</v>
      </c>
      <c r="AJ89" s="113">
        <v>29385.919999999998</v>
      </c>
      <c r="AK89" s="113">
        <v>29385.919999999998</v>
      </c>
      <c r="AL89" s="113">
        <v>29385.919999999998</v>
      </c>
      <c r="AM89" s="113">
        <v>29385.919999999998</v>
      </c>
      <c r="AN89" s="113">
        <v>29385.919999999998</v>
      </c>
      <c r="AO89" s="113">
        <v>29385.919999999998</v>
      </c>
      <c r="AP89" s="113">
        <v>29385.919999999998</v>
      </c>
      <c r="AQ89" s="113">
        <v>29385.919999999998</v>
      </c>
      <c r="AR89" s="113">
        <v>29385.919999999998</v>
      </c>
      <c r="AS89" s="113">
        <v>29385.919999999998</v>
      </c>
      <c r="AT89" s="113">
        <v>29385.919999999998</v>
      </c>
      <c r="AU89" s="113">
        <v>29385.919999999998</v>
      </c>
    </row>
    <row r="90" spans="1:47" ht="13.5" thickBot="1" x14ac:dyDescent="0.25">
      <c r="A90" s="5" t="s">
        <v>18</v>
      </c>
      <c r="B90" s="113">
        <v>19619.46</v>
      </c>
      <c r="C90" s="113">
        <v>20625.34</v>
      </c>
      <c r="D90" s="113">
        <v>20625.34</v>
      </c>
      <c r="E90" s="113">
        <v>21356.67</v>
      </c>
      <c r="F90" s="113">
        <v>21356.67</v>
      </c>
      <c r="G90" s="113">
        <v>22088.06</v>
      </c>
      <c r="H90" s="113">
        <v>22088.06</v>
      </c>
      <c r="I90" s="113">
        <v>22819.39</v>
      </c>
      <c r="J90" s="113">
        <v>22819.39</v>
      </c>
      <c r="K90" s="113">
        <v>23550.7</v>
      </c>
      <c r="L90" s="113">
        <v>23916.35</v>
      </c>
      <c r="M90" s="113">
        <v>24647.68</v>
      </c>
      <c r="N90" s="113">
        <v>24647.68</v>
      </c>
      <c r="O90" s="113">
        <v>25379.040000000001</v>
      </c>
      <c r="P90" s="113">
        <v>25379.040000000001</v>
      </c>
      <c r="Q90" s="113">
        <v>26110.38</v>
      </c>
      <c r="R90" s="113">
        <v>26110.38</v>
      </c>
      <c r="S90" s="113">
        <v>26841.71</v>
      </c>
      <c r="T90" s="113">
        <v>26841.71</v>
      </c>
      <c r="U90" s="113">
        <v>27573.07</v>
      </c>
      <c r="V90" s="113">
        <v>27573.07</v>
      </c>
      <c r="W90" s="113">
        <v>28304.41</v>
      </c>
      <c r="X90" s="113">
        <v>28304.41</v>
      </c>
      <c r="Y90" s="113">
        <v>29035.77</v>
      </c>
      <c r="Z90" s="113">
        <v>29035.77</v>
      </c>
      <c r="AA90" s="113">
        <v>29767.1</v>
      </c>
      <c r="AB90" s="113">
        <v>29767.1</v>
      </c>
      <c r="AC90" s="113">
        <v>30498.44</v>
      </c>
      <c r="AD90" s="113">
        <v>30498.44</v>
      </c>
      <c r="AE90" s="113">
        <v>30498.44</v>
      </c>
      <c r="AF90" s="113">
        <v>30498.44</v>
      </c>
      <c r="AG90" s="113">
        <v>30498.44</v>
      </c>
      <c r="AH90" s="113">
        <v>30498.44</v>
      </c>
      <c r="AI90" s="113">
        <v>30498.44</v>
      </c>
      <c r="AJ90" s="113">
        <v>30498.44</v>
      </c>
      <c r="AK90" s="113">
        <v>30498.44</v>
      </c>
      <c r="AL90" s="113">
        <v>30498.44</v>
      </c>
      <c r="AM90" s="113">
        <v>30498.44</v>
      </c>
      <c r="AN90" s="113">
        <v>30498.44</v>
      </c>
      <c r="AO90" s="113">
        <v>30498.44</v>
      </c>
      <c r="AP90" s="113">
        <v>30498.44</v>
      </c>
      <c r="AQ90" s="113">
        <v>30498.44</v>
      </c>
      <c r="AR90" s="113">
        <v>30498.44</v>
      </c>
      <c r="AS90" s="113">
        <v>30498.44</v>
      </c>
      <c r="AT90" s="113">
        <v>30498.44</v>
      </c>
      <c r="AU90" s="113">
        <v>30498.44</v>
      </c>
    </row>
    <row r="91" spans="1:47" ht="13.5" thickBot="1" x14ac:dyDescent="0.25">
      <c r="A91" s="198" t="s">
        <v>422</v>
      </c>
      <c r="B91" s="113">
        <v>19421.54</v>
      </c>
      <c r="C91" s="113">
        <v>20609.89</v>
      </c>
      <c r="D91" s="113">
        <v>20609.89</v>
      </c>
      <c r="E91" s="113">
        <v>20884.189999999999</v>
      </c>
      <c r="F91" s="113">
        <v>20884.189999999999</v>
      </c>
      <c r="G91" s="113">
        <v>21249.8</v>
      </c>
      <c r="H91" s="113">
        <v>21249.8</v>
      </c>
      <c r="I91" s="113">
        <v>21981.14</v>
      </c>
      <c r="J91" s="113">
        <v>21981.14</v>
      </c>
      <c r="K91" s="113">
        <v>22712.5</v>
      </c>
      <c r="L91" s="113">
        <v>23078.12</v>
      </c>
      <c r="M91" s="113">
        <v>23718.06</v>
      </c>
      <c r="N91" s="113">
        <v>23718.06</v>
      </c>
      <c r="O91" s="113">
        <v>24357.99</v>
      </c>
      <c r="P91" s="113">
        <v>24357.99</v>
      </c>
      <c r="Q91" s="113">
        <v>24997.91</v>
      </c>
      <c r="R91" s="113">
        <v>24997.91</v>
      </c>
      <c r="S91" s="113">
        <v>25637.82</v>
      </c>
      <c r="T91" s="113">
        <v>25637.82</v>
      </c>
      <c r="U91" s="113">
        <v>26277.73</v>
      </c>
      <c r="V91" s="113">
        <v>26277.73</v>
      </c>
      <c r="W91" s="113">
        <v>26917.67</v>
      </c>
      <c r="X91" s="113">
        <v>26917.67</v>
      </c>
      <c r="Y91" s="113">
        <v>27557.58</v>
      </c>
      <c r="Z91" s="113">
        <v>27557.58</v>
      </c>
      <c r="AA91" s="113">
        <v>28197.52</v>
      </c>
      <c r="AB91" s="113">
        <v>28197.52</v>
      </c>
      <c r="AC91" s="113">
        <v>28837.43</v>
      </c>
      <c r="AD91" s="113">
        <v>28837.43</v>
      </c>
      <c r="AE91" s="113">
        <v>29477.37</v>
      </c>
      <c r="AF91" s="113">
        <v>29477.37</v>
      </c>
      <c r="AG91" s="113">
        <v>30117.25</v>
      </c>
      <c r="AH91" s="113">
        <v>30117.25</v>
      </c>
      <c r="AI91" s="113">
        <v>30117.25</v>
      </c>
      <c r="AJ91" s="113">
        <v>30117.25</v>
      </c>
      <c r="AK91" s="113">
        <v>30117.25</v>
      </c>
      <c r="AL91" s="113">
        <v>30117.25</v>
      </c>
      <c r="AM91" s="113">
        <v>30117.25</v>
      </c>
      <c r="AN91" s="113">
        <v>30117.25</v>
      </c>
      <c r="AO91" s="113">
        <v>30117.25</v>
      </c>
      <c r="AP91" s="113">
        <v>30117.25</v>
      </c>
      <c r="AQ91" s="113">
        <v>30117.25</v>
      </c>
      <c r="AR91" s="113">
        <v>30117.25</v>
      </c>
      <c r="AS91" s="113">
        <v>30117.25</v>
      </c>
      <c r="AT91" s="113">
        <v>30117.25</v>
      </c>
      <c r="AU91" s="113">
        <v>30117.25</v>
      </c>
    </row>
    <row r="92" spans="1:47" ht="13.5" thickBot="1" x14ac:dyDescent="0.25">
      <c r="A92" s="198" t="s">
        <v>423</v>
      </c>
      <c r="B92" s="113">
        <v>19331.7</v>
      </c>
      <c r="C92" s="113">
        <v>20472.759999999998</v>
      </c>
      <c r="D92" s="113">
        <v>20472.759999999998</v>
      </c>
      <c r="E92" s="113">
        <v>20747.05</v>
      </c>
      <c r="F92" s="113">
        <v>20747.05</v>
      </c>
      <c r="G92" s="113">
        <v>21021.35</v>
      </c>
      <c r="H92" s="113">
        <v>21021.35</v>
      </c>
      <c r="I92" s="113">
        <v>21295.62</v>
      </c>
      <c r="J92" s="113">
        <v>21295.62</v>
      </c>
      <c r="K92" s="113">
        <v>21569.93</v>
      </c>
      <c r="L92" s="113">
        <v>21935.55</v>
      </c>
      <c r="M92" s="113">
        <v>22301.200000000001</v>
      </c>
      <c r="N92" s="113">
        <v>22301.200000000001</v>
      </c>
      <c r="O92" s="113">
        <v>22666.84</v>
      </c>
      <c r="P92" s="113">
        <v>22666.84</v>
      </c>
      <c r="Q92" s="113">
        <v>23032.46</v>
      </c>
      <c r="R92" s="113">
        <v>23032.46</v>
      </c>
      <c r="S92" s="113">
        <v>23398.1</v>
      </c>
      <c r="T92" s="113">
        <v>23398.1</v>
      </c>
      <c r="U92" s="113">
        <v>23763.72</v>
      </c>
      <c r="V92" s="113">
        <v>23763.72</v>
      </c>
      <c r="W92" s="113">
        <v>24129.34</v>
      </c>
      <c r="X92" s="113">
        <v>24129.34</v>
      </c>
      <c r="Y92" s="113">
        <v>24494.98</v>
      </c>
      <c r="Z92" s="113">
        <v>24494.98</v>
      </c>
      <c r="AA92" s="113">
        <v>24860.62</v>
      </c>
      <c r="AB92" s="113">
        <v>24860.62</v>
      </c>
      <c r="AC92" s="113">
        <v>25226.240000000002</v>
      </c>
      <c r="AD92" s="113">
        <v>25226.240000000002</v>
      </c>
      <c r="AE92" s="113">
        <v>25591.88</v>
      </c>
      <c r="AF92" s="113">
        <v>25591.88</v>
      </c>
      <c r="AG92" s="113">
        <v>25957.5</v>
      </c>
      <c r="AH92" s="113">
        <v>25957.5</v>
      </c>
      <c r="AI92" s="113">
        <v>25957.5</v>
      </c>
      <c r="AJ92" s="113">
        <v>25957.5</v>
      </c>
      <c r="AK92" s="113">
        <v>25957.5</v>
      </c>
      <c r="AL92" s="113">
        <v>25957.5</v>
      </c>
      <c r="AM92" s="113">
        <v>25957.5</v>
      </c>
      <c r="AN92" s="113">
        <v>25957.5</v>
      </c>
      <c r="AO92" s="113">
        <v>25957.5</v>
      </c>
      <c r="AP92" s="113">
        <v>25957.5</v>
      </c>
      <c r="AQ92" s="113">
        <v>25957.5</v>
      </c>
      <c r="AR92" s="113">
        <v>25957.5</v>
      </c>
      <c r="AS92" s="113">
        <v>25957.5</v>
      </c>
      <c r="AT92" s="113">
        <v>25957.5</v>
      </c>
      <c r="AU92" s="113">
        <v>25957.5</v>
      </c>
    </row>
    <row r="93" spans="1:47" ht="13.5" thickBot="1" x14ac:dyDescent="0.25">
      <c r="A93" s="198" t="s">
        <v>424</v>
      </c>
      <c r="B93" s="113">
        <v>20564.03</v>
      </c>
      <c r="C93" s="113">
        <v>21798.29</v>
      </c>
      <c r="D93" s="113">
        <v>21798.29</v>
      </c>
      <c r="E93" s="113">
        <v>22346.76</v>
      </c>
      <c r="F93" s="113">
        <v>22346.76</v>
      </c>
      <c r="G93" s="113">
        <v>22895.25</v>
      </c>
      <c r="H93" s="113">
        <v>22895.25</v>
      </c>
      <c r="I93" s="113">
        <v>23443.71</v>
      </c>
      <c r="J93" s="113">
        <v>23443.71</v>
      </c>
      <c r="K93" s="113">
        <v>23992.18</v>
      </c>
      <c r="L93" s="113">
        <v>24357.82</v>
      </c>
      <c r="M93" s="113">
        <v>24906.31</v>
      </c>
      <c r="N93" s="113">
        <v>24906.31</v>
      </c>
      <c r="O93" s="113">
        <v>25454.77</v>
      </c>
      <c r="P93" s="113">
        <v>25454.77</v>
      </c>
      <c r="Q93" s="113">
        <v>26003.26</v>
      </c>
      <c r="R93" s="113">
        <v>26003.26</v>
      </c>
      <c r="S93" s="113">
        <v>26551.73</v>
      </c>
      <c r="T93" s="113">
        <v>26551.73</v>
      </c>
      <c r="U93" s="113">
        <v>27100.19</v>
      </c>
      <c r="V93" s="113">
        <v>27100.19</v>
      </c>
      <c r="W93" s="113">
        <v>27648.71</v>
      </c>
      <c r="X93" s="113">
        <v>27648.71</v>
      </c>
      <c r="Y93" s="113">
        <v>28197.17</v>
      </c>
      <c r="Z93" s="113">
        <v>28197.17</v>
      </c>
      <c r="AA93" s="113">
        <v>28745.66</v>
      </c>
      <c r="AB93" s="113">
        <v>28745.66</v>
      </c>
      <c r="AC93" s="113">
        <v>29294.12</v>
      </c>
      <c r="AD93" s="113">
        <v>29294.12</v>
      </c>
      <c r="AE93" s="113">
        <v>29294.12</v>
      </c>
      <c r="AF93" s="113">
        <v>29294.12</v>
      </c>
      <c r="AG93" s="113">
        <v>29294.12</v>
      </c>
      <c r="AH93" s="113">
        <v>29294.12</v>
      </c>
      <c r="AI93" s="113">
        <v>29294.12</v>
      </c>
      <c r="AJ93" s="113">
        <v>29294.12</v>
      </c>
      <c r="AK93" s="113">
        <v>29294.12</v>
      </c>
      <c r="AL93" s="113">
        <v>29294.12</v>
      </c>
      <c r="AM93" s="113">
        <v>29294.12</v>
      </c>
      <c r="AN93" s="113">
        <v>29294.12</v>
      </c>
      <c r="AO93" s="113">
        <v>29294.12</v>
      </c>
      <c r="AP93" s="113">
        <v>29294.12</v>
      </c>
      <c r="AQ93" s="113">
        <v>29294.12</v>
      </c>
      <c r="AR93" s="113">
        <v>29294.12</v>
      </c>
      <c r="AS93" s="113">
        <v>29294.12</v>
      </c>
      <c r="AT93" s="113">
        <v>29294.12</v>
      </c>
      <c r="AU93" s="113">
        <v>29294.12</v>
      </c>
    </row>
    <row r="94" spans="1:47" ht="13.5" thickBot="1" x14ac:dyDescent="0.25">
      <c r="A94" s="5" t="s">
        <v>208</v>
      </c>
      <c r="B94" s="113">
        <v>21295.34</v>
      </c>
      <c r="C94" s="113">
        <v>22072.32</v>
      </c>
      <c r="D94" s="113">
        <v>22072.32</v>
      </c>
      <c r="E94" s="113">
        <v>22620.799999999999</v>
      </c>
      <c r="F94" s="113">
        <v>22620.799999999999</v>
      </c>
      <c r="G94" s="113">
        <v>23169.27</v>
      </c>
      <c r="H94" s="113">
        <v>23169.27</v>
      </c>
      <c r="I94" s="113">
        <v>23717.78</v>
      </c>
      <c r="J94" s="113">
        <v>23717.78</v>
      </c>
      <c r="K94" s="113">
        <v>24266.25</v>
      </c>
      <c r="L94" s="113">
        <v>24631.89</v>
      </c>
      <c r="M94" s="113">
        <v>25180.35</v>
      </c>
      <c r="N94" s="113">
        <v>25180.35</v>
      </c>
      <c r="O94" s="113">
        <v>25728.84</v>
      </c>
      <c r="P94" s="113">
        <v>25728.84</v>
      </c>
      <c r="Q94" s="113">
        <v>26349.22</v>
      </c>
      <c r="R94" s="113">
        <v>26349.22</v>
      </c>
      <c r="S94" s="113">
        <v>26969.63</v>
      </c>
      <c r="T94" s="113">
        <v>26969.63</v>
      </c>
      <c r="U94" s="113">
        <v>27590</v>
      </c>
      <c r="V94" s="113">
        <v>27590</v>
      </c>
      <c r="W94" s="113">
        <v>28210.41</v>
      </c>
      <c r="X94" s="113">
        <v>28210.41</v>
      </c>
      <c r="Y94" s="113">
        <v>28830.79</v>
      </c>
      <c r="Z94" s="113">
        <v>28830.79</v>
      </c>
      <c r="AA94" s="113">
        <v>29451.16</v>
      </c>
      <c r="AB94" s="113">
        <v>29451.16</v>
      </c>
      <c r="AC94" s="113">
        <v>30071.57</v>
      </c>
      <c r="AD94" s="113">
        <v>30071.57</v>
      </c>
      <c r="AE94" s="113">
        <v>30071.57</v>
      </c>
      <c r="AF94" s="113">
        <v>30071.57</v>
      </c>
      <c r="AG94" s="113">
        <v>30071.57</v>
      </c>
      <c r="AH94" s="113">
        <v>30071.57</v>
      </c>
      <c r="AI94" s="113">
        <v>30071.57</v>
      </c>
      <c r="AJ94" s="113">
        <v>30071.57</v>
      </c>
      <c r="AK94" s="113">
        <v>30071.57</v>
      </c>
      <c r="AL94" s="113">
        <v>30071.57</v>
      </c>
      <c r="AM94" s="113">
        <v>30071.57</v>
      </c>
      <c r="AN94" s="113">
        <v>30071.57</v>
      </c>
      <c r="AO94" s="113">
        <v>30071.57</v>
      </c>
      <c r="AP94" s="113">
        <v>30071.57</v>
      </c>
      <c r="AQ94" s="113">
        <v>30071.57</v>
      </c>
      <c r="AR94" s="113">
        <v>30071.57</v>
      </c>
      <c r="AS94" s="113">
        <v>30071.57</v>
      </c>
      <c r="AT94" s="113">
        <v>30071.57</v>
      </c>
      <c r="AU94" s="113">
        <v>30071.57</v>
      </c>
    </row>
    <row r="95" spans="1:47" ht="13.5" thickBot="1" x14ac:dyDescent="0.25">
      <c r="A95" s="5" t="s">
        <v>132</v>
      </c>
      <c r="B95" s="113">
        <v>21439.17</v>
      </c>
      <c r="C95" s="113">
        <v>22288.06</v>
      </c>
      <c r="D95" s="113">
        <v>22288.06</v>
      </c>
      <c r="E95" s="113">
        <v>22908.46</v>
      </c>
      <c r="F95" s="113">
        <v>22908.46</v>
      </c>
      <c r="G95" s="113">
        <v>23528.84</v>
      </c>
      <c r="H95" s="113">
        <v>23528.84</v>
      </c>
      <c r="I95" s="113">
        <v>24149.24</v>
      </c>
      <c r="J95" s="113">
        <v>24149.24</v>
      </c>
      <c r="K95" s="113">
        <v>24769.62</v>
      </c>
      <c r="L95" s="113">
        <v>25135.26</v>
      </c>
      <c r="M95" s="113">
        <v>25755.64</v>
      </c>
      <c r="N95" s="113">
        <v>25755.64</v>
      </c>
      <c r="O95" s="113">
        <v>26376.04</v>
      </c>
      <c r="P95" s="113">
        <v>26376.04</v>
      </c>
      <c r="Q95" s="113">
        <v>26996.45</v>
      </c>
      <c r="R95" s="113">
        <v>26996.45</v>
      </c>
      <c r="S95" s="113">
        <v>27616.83</v>
      </c>
      <c r="T95" s="113">
        <v>27616.83</v>
      </c>
      <c r="U95" s="113">
        <v>28237.200000000001</v>
      </c>
      <c r="V95" s="113">
        <v>28237.200000000001</v>
      </c>
      <c r="W95" s="113">
        <v>28857.61</v>
      </c>
      <c r="X95" s="113">
        <v>28857.61</v>
      </c>
      <c r="Y95" s="113">
        <v>29477.99</v>
      </c>
      <c r="Z95" s="113">
        <v>29477.99</v>
      </c>
      <c r="AA95" s="113">
        <v>30098.39</v>
      </c>
      <c r="AB95" s="113">
        <v>30098.39</v>
      </c>
      <c r="AC95" s="113">
        <v>30718.79</v>
      </c>
      <c r="AD95" s="113">
        <v>30718.79</v>
      </c>
      <c r="AE95" s="113">
        <v>30718.79</v>
      </c>
      <c r="AF95" s="113">
        <v>30718.79</v>
      </c>
      <c r="AG95" s="113">
        <v>30718.79</v>
      </c>
      <c r="AH95" s="113">
        <v>30718.79</v>
      </c>
      <c r="AI95" s="113">
        <v>30718.79</v>
      </c>
      <c r="AJ95" s="113">
        <v>30718.79</v>
      </c>
      <c r="AK95" s="113">
        <v>30718.79</v>
      </c>
      <c r="AL95" s="113">
        <v>30718.79</v>
      </c>
      <c r="AM95" s="113">
        <v>30718.79</v>
      </c>
      <c r="AN95" s="113">
        <v>30718.79</v>
      </c>
      <c r="AO95" s="113">
        <v>30718.79</v>
      </c>
      <c r="AP95" s="113">
        <v>30718.79</v>
      </c>
      <c r="AQ95" s="113">
        <v>30718.79</v>
      </c>
      <c r="AR95" s="113">
        <v>30718.79</v>
      </c>
      <c r="AS95" s="113">
        <v>30718.79</v>
      </c>
      <c r="AT95" s="113">
        <v>30718.79</v>
      </c>
      <c r="AU95" s="113">
        <v>30718.79</v>
      </c>
    </row>
    <row r="96" spans="1:47" ht="13.5" thickBot="1" x14ac:dyDescent="0.25">
      <c r="A96" s="198" t="s">
        <v>441</v>
      </c>
      <c r="B96" s="113">
        <v>21615.32</v>
      </c>
      <c r="C96" s="113">
        <v>22392.32</v>
      </c>
      <c r="D96" s="113">
        <v>22392.32</v>
      </c>
      <c r="E96" s="113">
        <v>23123.66</v>
      </c>
      <c r="F96" s="113">
        <v>23123.66</v>
      </c>
      <c r="G96" s="113">
        <v>23855.02</v>
      </c>
      <c r="H96" s="113">
        <v>23855.02</v>
      </c>
      <c r="I96" s="113">
        <v>24586.33</v>
      </c>
      <c r="J96" s="113">
        <v>24586.33</v>
      </c>
      <c r="K96" s="113">
        <v>25317.69</v>
      </c>
      <c r="L96" s="113">
        <v>25683.33</v>
      </c>
      <c r="M96" s="113">
        <v>26414.67</v>
      </c>
      <c r="N96" s="113">
        <v>26414.67</v>
      </c>
      <c r="O96" s="113">
        <v>27146.03</v>
      </c>
      <c r="P96" s="113">
        <v>27146.03</v>
      </c>
      <c r="Q96" s="113">
        <v>27877.360000000001</v>
      </c>
      <c r="R96" s="113">
        <v>27877.360000000001</v>
      </c>
      <c r="S96" s="113">
        <v>28608.7</v>
      </c>
      <c r="T96" s="113">
        <v>28608.7</v>
      </c>
      <c r="U96" s="113">
        <v>29340.06</v>
      </c>
      <c r="V96" s="113">
        <v>29340.06</v>
      </c>
      <c r="W96" s="113">
        <v>30071.39</v>
      </c>
      <c r="X96" s="113">
        <v>30071.39</v>
      </c>
      <c r="Y96" s="113">
        <v>30802.73</v>
      </c>
      <c r="Z96" s="113">
        <v>30802.73</v>
      </c>
      <c r="AA96" s="113">
        <v>31534.06</v>
      </c>
      <c r="AB96" s="113">
        <v>31534.06</v>
      </c>
      <c r="AC96" s="113">
        <v>32265.4</v>
      </c>
      <c r="AD96" s="113">
        <v>32265.4</v>
      </c>
      <c r="AE96" s="113">
        <v>32265.4</v>
      </c>
      <c r="AF96" s="113">
        <v>32265.4</v>
      </c>
      <c r="AG96" s="113">
        <v>32265.4</v>
      </c>
      <c r="AH96" s="113">
        <v>32265.4</v>
      </c>
      <c r="AI96" s="113">
        <v>32265.4</v>
      </c>
      <c r="AJ96" s="113">
        <v>32265.4</v>
      </c>
      <c r="AK96" s="113">
        <v>32265.4</v>
      </c>
      <c r="AL96" s="113">
        <v>32265.4</v>
      </c>
      <c r="AM96" s="113">
        <v>32265.4</v>
      </c>
      <c r="AN96" s="113">
        <v>32265.4</v>
      </c>
      <c r="AO96" s="113">
        <v>32265.4</v>
      </c>
      <c r="AP96" s="113">
        <v>32265.4</v>
      </c>
      <c r="AQ96" s="113">
        <v>32265.4</v>
      </c>
      <c r="AR96" s="113">
        <v>32265.4</v>
      </c>
      <c r="AS96" s="113">
        <v>32265.4</v>
      </c>
      <c r="AT96" s="113">
        <v>32265.4</v>
      </c>
      <c r="AU96" s="113">
        <v>32265.4</v>
      </c>
    </row>
    <row r="97" spans="1:47" ht="13.5" thickBot="1" x14ac:dyDescent="0.25">
      <c r="A97" s="5" t="s">
        <v>19</v>
      </c>
      <c r="B97" s="113">
        <v>22392.42</v>
      </c>
      <c r="C97" s="113">
        <v>23489.55</v>
      </c>
      <c r="D97" s="113">
        <v>23489.55</v>
      </c>
      <c r="E97" s="113">
        <v>24472.3</v>
      </c>
      <c r="F97" s="113">
        <v>24472.3</v>
      </c>
      <c r="G97" s="113">
        <v>25455.02</v>
      </c>
      <c r="H97" s="113">
        <v>25455.02</v>
      </c>
      <c r="I97" s="113">
        <v>26437.77</v>
      </c>
      <c r="J97" s="113">
        <v>26437.77</v>
      </c>
      <c r="K97" s="113">
        <v>27420.49</v>
      </c>
      <c r="L97" s="113">
        <v>27786.14</v>
      </c>
      <c r="M97" s="113">
        <v>28768.89</v>
      </c>
      <c r="N97" s="113">
        <v>28768.89</v>
      </c>
      <c r="O97" s="113">
        <v>29751.61</v>
      </c>
      <c r="P97" s="113">
        <v>29751.61</v>
      </c>
      <c r="Q97" s="113">
        <v>30734.36</v>
      </c>
      <c r="R97" s="113">
        <v>30734.36</v>
      </c>
      <c r="S97" s="113">
        <v>31717.08</v>
      </c>
      <c r="T97" s="113">
        <v>31717.08</v>
      </c>
      <c r="U97" s="113">
        <v>32699.83</v>
      </c>
      <c r="V97" s="113">
        <v>32699.83</v>
      </c>
      <c r="W97" s="113">
        <v>33682.61</v>
      </c>
      <c r="X97" s="113">
        <v>33682.61</v>
      </c>
      <c r="Y97" s="113">
        <v>34665.33</v>
      </c>
      <c r="Z97" s="113">
        <v>34665.33</v>
      </c>
      <c r="AA97" s="113">
        <v>34665.33</v>
      </c>
      <c r="AB97" s="113">
        <v>34665.33</v>
      </c>
      <c r="AC97" s="113">
        <v>34665.33</v>
      </c>
      <c r="AD97" s="113">
        <v>34665.33</v>
      </c>
      <c r="AE97" s="113">
        <v>34665.33</v>
      </c>
      <c r="AF97" s="113">
        <v>34665.33</v>
      </c>
      <c r="AG97" s="113">
        <v>34665.33</v>
      </c>
      <c r="AH97" s="113">
        <v>34665.33</v>
      </c>
      <c r="AI97" s="113">
        <v>34665.33</v>
      </c>
      <c r="AJ97" s="113">
        <v>34665.33</v>
      </c>
      <c r="AK97" s="113">
        <v>34665.33</v>
      </c>
      <c r="AL97" s="113">
        <v>34665.33</v>
      </c>
      <c r="AM97" s="113">
        <v>34665.33</v>
      </c>
      <c r="AN97" s="113">
        <v>34665.33</v>
      </c>
      <c r="AO97" s="113">
        <v>34665.33</v>
      </c>
      <c r="AP97" s="113">
        <v>34665.33</v>
      </c>
      <c r="AQ97" s="113">
        <v>34665.33</v>
      </c>
      <c r="AR97" s="113">
        <v>34665.33</v>
      </c>
      <c r="AS97" s="113">
        <v>34665.33</v>
      </c>
      <c r="AT97" s="113">
        <v>34665.33</v>
      </c>
      <c r="AU97" s="113">
        <v>34665.33</v>
      </c>
    </row>
    <row r="98" spans="1:47" ht="13.5" thickBot="1" x14ac:dyDescent="0.25">
      <c r="A98" s="5" t="s">
        <v>20</v>
      </c>
      <c r="B98" s="113">
        <v>22301</v>
      </c>
      <c r="C98" s="113">
        <v>23306.85</v>
      </c>
      <c r="D98" s="113">
        <v>23306.85</v>
      </c>
      <c r="E98" s="113">
        <v>24038.19</v>
      </c>
      <c r="F98" s="113">
        <v>24038.19</v>
      </c>
      <c r="G98" s="113">
        <v>24769.55</v>
      </c>
      <c r="H98" s="113">
        <v>24769.55</v>
      </c>
      <c r="I98" s="113">
        <v>25500.91</v>
      </c>
      <c r="J98" s="113">
        <v>25500.91</v>
      </c>
      <c r="K98" s="113">
        <v>26232.240000000002</v>
      </c>
      <c r="L98" s="113">
        <v>26597.88</v>
      </c>
      <c r="M98" s="113">
        <v>27329.22</v>
      </c>
      <c r="N98" s="113">
        <v>27329.22</v>
      </c>
      <c r="O98" s="113">
        <v>28060.560000000001</v>
      </c>
      <c r="P98" s="113">
        <v>28060.560000000001</v>
      </c>
      <c r="Q98" s="113">
        <v>28791.919999999998</v>
      </c>
      <c r="R98" s="113">
        <v>28791.919999999998</v>
      </c>
      <c r="S98" s="113">
        <v>29523.25</v>
      </c>
      <c r="T98" s="113">
        <v>29523.25</v>
      </c>
      <c r="U98" s="113">
        <v>30254.560000000001</v>
      </c>
      <c r="V98" s="113">
        <v>30254.560000000001</v>
      </c>
      <c r="W98" s="113">
        <v>30985.919999999998</v>
      </c>
      <c r="X98" s="113">
        <v>30985.919999999998</v>
      </c>
      <c r="Y98" s="113">
        <v>31717.279999999999</v>
      </c>
      <c r="Z98" s="113">
        <v>31717.279999999999</v>
      </c>
      <c r="AA98" s="113">
        <v>32448.62</v>
      </c>
      <c r="AB98" s="113">
        <v>32448.62</v>
      </c>
      <c r="AC98" s="113">
        <v>33179.980000000003</v>
      </c>
      <c r="AD98" s="113">
        <v>33179.980000000003</v>
      </c>
      <c r="AE98" s="113">
        <v>33179.980000000003</v>
      </c>
      <c r="AF98" s="113">
        <v>33179.980000000003</v>
      </c>
      <c r="AG98" s="113">
        <v>33179.980000000003</v>
      </c>
      <c r="AH98" s="113">
        <v>33179.980000000003</v>
      </c>
      <c r="AI98" s="113">
        <v>33179.980000000003</v>
      </c>
      <c r="AJ98" s="113">
        <v>33179.980000000003</v>
      </c>
      <c r="AK98" s="113">
        <v>33179.980000000003</v>
      </c>
      <c r="AL98" s="113">
        <v>33179.980000000003</v>
      </c>
      <c r="AM98" s="113">
        <v>33179.980000000003</v>
      </c>
      <c r="AN98" s="113">
        <v>33179.980000000003</v>
      </c>
      <c r="AO98" s="113">
        <v>33179.980000000003</v>
      </c>
      <c r="AP98" s="113">
        <v>33179.980000000003</v>
      </c>
      <c r="AQ98" s="113">
        <v>33179.980000000003</v>
      </c>
      <c r="AR98" s="113">
        <v>33179.980000000003</v>
      </c>
      <c r="AS98" s="113">
        <v>33179.980000000003</v>
      </c>
      <c r="AT98" s="113">
        <v>33179.980000000003</v>
      </c>
      <c r="AU98" s="113">
        <v>33179.980000000003</v>
      </c>
    </row>
    <row r="99" spans="1:47" ht="13.5" thickBot="1" x14ac:dyDescent="0.25">
      <c r="A99" s="198" t="s">
        <v>425</v>
      </c>
      <c r="B99" s="113">
        <v>21935.45</v>
      </c>
      <c r="C99" s="113">
        <v>22666.81</v>
      </c>
      <c r="D99" s="113">
        <v>22666.81</v>
      </c>
      <c r="E99" s="113">
        <v>22941.06</v>
      </c>
      <c r="F99" s="113">
        <v>22941.06</v>
      </c>
      <c r="G99" s="113">
        <v>23306.7</v>
      </c>
      <c r="H99" s="113">
        <v>23306.7</v>
      </c>
      <c r="I99" s="113">
        <v>24038.04</v>
      </c>
      <c r="J99" s="113">
        <v>24038.04</v>
      </c>
      <c r="K99" s="113">
        <v>24769.4</v>
      </c>
      <c r="L99" s="113">
        <v>25135.040000000001</v>
      </c>
      <c r="M99" s="113">
        <v>25774.95</v>
      </c>
      <c r="N99" s="113">
        <v>25774.95</v>
      </c>
      <c r="O99" s="113">
        <v>26414.86</v>
      </c>
      <c r="P99" s="113">
        <v>26414.86</v>
      </c>
      <c r="Q99" s="113">
        <v>27054.799999999999</v>
      </c>
      <c r="R99" s="113">
        <v>27054.799999999999</v>
      </c>
      <c r="S99" s="113">
        <v>27694.74</v>
      </c>
      <c r="T99" s="113">
        <v>27694.74</v>
      </c>
      <c r="U99" s="113">
        <v>28334.65</v>
      </c>
      <c r="V99" s="113">
        <v>28334.65</v>
      </c>
      <c r="W99" s="113">
        <v>28974.560000000001</v>
      </c>
      <c r="X99" s="113">
        <v>28974.560000000001</v>
      </c>
      <c r="Y99" s="113">
        <v>29614.5</v>
      </c>
      <c r="Z99" s="113">
        <v>29614.5</v>
      </c>
      <c r="AA99" s="113">
        <v>30254.39</v>
      </c>
      <c r="AB99" s="113">
        <v>30254.39</v>
      </c>
      <c r="AC99" s="113">
        <v>30894.33</v>
      </c>
      <c r="AD99" s="113">
        <v>30894.33</v>
      </c>
      <c r="AE99" s="113">
        <v>31534.26</v>
      </c>
      <c r="AF99" s="113">
        <v>31534.26</v>
      </c>
      <c r="AG99" s="113">
        <v>32174.17</v>
      </c>
      <c r="AH99" s="113">
        <v>32174.17</v>
      </c>
      <c r="AI99" s="113">
        <v>32174.17</v>
      </c>
      <c r="AJ99" s="113">
        <v>32174.17</v>
      </c>
      <c r="AK99" s="113">
        <v>32174.17</v>
      </c>
      <c r="AL99" s="113">
        <v>32174.17</v>
      </c>
      <c r="AM99" s="113">
        <v>32174.17</v>
      </c>
      <c r="AN99" s="113">
        <v>32174.17</v>
      </c>
      <c r="AO99" s="113">
        <v>32174.17</v>
      </c>
      <c r="AP99" s="113">
        <v>32174.17</v>
      </c>
      <c r="AQ99" s="113">
        <v>32174.17</v>
      </c>
      <c r="AR99" s="113">
        <v>32174.17</v>
      </c>
      <c r="AS99" s="113">
        <v>32174.17</v>
      </c>
      <c r="AT99" s="113">
        <v>32174.17</v>
      </c>
      <c r="AU99" s="113">
        <v>32174.17</v>
      </c>
    </row>
    <row r="100" spans="1:47" ht="13.5" thickBot="1" x14ac:dyDescent="0.25">
      <c r="A100" s="198" t="s">
        <v>426</v>
      </c>
      <c r="B100" s="113">
        <v>22700.25</v>
      </c>
      <c r="C100" s="113">
        <v>23775.89</v>
      </c>
      <c r="D100" s="113">
        <v>23775.89</v>
      </c>
      <c r="E100" s="113">
        <v>24739.35</v>
      </c>
      <c r="F100" s="113">
        <v>24739.35</v>
      </c>
      <c r="G100" s="113">
        <v>26216.87</v>
      </c>
      <c r="H100" s="113">
        <v>26216.87</v>
      </c>
      <c r="I100" s="113">
        <v>27199.599999999999</v>
      </c>
      <c r="J100" s="113">
        <v>27199.599999999999</v>
      </c>
      <c r="K100" s="113">
        <v>28182.37</v>
      </c>
      <c r="L100" s="113">
        <v>28547.99</v>
      </c>
      <c r="M100" s="113">
        <v>29530.71</v>
      </c>
      <c r="N100" s="113">
        <v>29530.71</v>
      </c>
      <c r="O100" s="113">
        <v>30513.46</v>
      </c>
      <c r="P100" s="113">
        <v>30513.46</v>
      </c>
      <c r="Q100" s="113">
        <v>31496.19</v>
      </c>
      <c r="R100" s="113">
        <v>31496.19</v>
      </c>
      <c r="S100" s="113">
        <v>32478.94</v>
      </c>
      <c r="T100" s="113">
        <v>32478.94</v>
      </c>
      <c r="U100" s="113">
        <v>33461.68</v>
      </c>
      <c r="V100" s="113">
        <v>33461.68</v>
      </c>
      <c r="W100" s="113">
        <v>34444.410000000003</v>
      </c>
      <c r="X100" s="113">
        <v>34444.410000000003</v>
      </c>
      <c r="Y100" s="113">
        <v>35427.129999999997</v>
      </c>
      <c r="Z100" s="113">
        <v>35427.129999999997</v>
      </c>
      <c r="AA100" s="113">
        <v>35427.129999999997</v>
      </c>
      <c r="AB100" s="113">
        <v>35427.129999999997</v>
      </c>
      <c r="AC100" s="113">
        <v>35427.129999999997</v>
      </c>
      <c r="AD100" s="113">
        <v>35427.129999999997</v>
      </c>
      <c r="AE100" s="113">
        <v>35427.129999999997</v>
      </c>
      <c r="AF100" s="113">
        <v>35427.129999999997</v>
      </c>
      <c r="AG100" s="113">
        <v>35427.129999999997</v>
      </c>
      <c r="AH100" s="113">
        <v>35427.129999999997</v>
      </c>
      <c r="AI100" s="113">
        <v>35427.129999999997</v>
      </c>
      <c r="AJ100" s="113">
        <v>35427.129999999997</v>
      </c>
      <c r="AK100" s="113">
        <v>35427.129999999997</v>
      </c>
      <c r="AL100" s="113">
        <v>35427.129999999997</v>
      </c>
      <c r="AM100" s="113">
        <v>35427.129999999997</v>
      </c>
      <c r="AN100" s="113">
        <v>35427.129999999997</v>
      </c>
      <c r="AO100" s="113">
        <v>35427.129999999997</v>
      </c>
      <c r="AP100" s="113">
        <v>35427.129999999997</v>
      </c>
      <c r="AQ100" s="113">
        <v>35427.129999999997</v>
      </c>
      <c r="AR100" s="113">
        <v>35427.129999999997</v>
      </c>
      <c r="AS100" s="113">
        <v>35427.129999999997</v>
      </c>
      <c r="AT100" s="113">
        <v>35427.129999999997</v>
      </c>
      <c r="AU100" s="113">
        <v>35427.129999999997</v>
      </c>
    </row>
    <row r="101" spans="1:47" ht="13.5" thickBot="1" x14ac:dyDescent="0.25">
      <c r="A101" s="198" t="s">
        <v>427</v>
      </c>
      <c r="B101" s="113">
        <v>22849.61</v>
      </c>
      <c r="C101" s="113">
        <v>23580.95</v>
      </c>
      <c r="D101" s="113">
        <v>23580.95</v>
      </c>
      <c r="E101" s="113">
        <v>23855.24</v>
      </c>
      <c r="F101" s="113">
        <v>23855.24</v>
      </c>
      <c r="G101" s="113">
        <v>24220.86</v>
      </c>
      <c r="H101" s="113">
        <v>24220.86</v>
      </c>
      <c r="I101" s="113">
        <v>24952.240000000002</v>
      </c>
      <c r="J101" s="113">
        <v>24952.240000000002</v>
      </c>
      <c r="K101" s="113">
        <v>25683.55</v>
      </c>
      <c r="L101" s="113">
        <v>26049.200000000001</v>
      </c>
      <c r="M101" s="113">
        <v>26689.11</v>
      </c>
      <c r="N101" s="113">
        <v>26689.11</v>
      </c>
      <c r="O101" s="113">
        <v>27329.05</v>
      </c>
      <c r="P101" s="113">
        <v>27329.05</v>
      </c>
      <c r="Q101" s="113">
        <v>27968.93</v>
      </c>
      <c r="R101" s="113">
        <v>27968.93</v>
      </c>
      <c r="S101" s="113">
        <v>28608.87</v>
      </c>
      <c r="T101" s="113">
        <v>28608.87</v>
      </c>
      <c r="U101" s="113">
        <v>29248.83</v>
      </c>
      <c r="V101" s="113">
        <v>29248.83</v>
      </c>
      <c r="W101" s="113">
        <v>29888.720000000001</v>
      </c>
      <c r="X101" s="113">
        <v>29888.720000000001</v>
      </c>
      <c r="Y101" s="113">
        <v>30528.66</v>
      </c>
      <c r="Z101" s="113">
        <v>30528.66</v>
      </c>
      <c r="AA101" s="113">
        <v>31168.57</v>
      </c>
      <c r="AB101" s="113">
        <v>31168.57</v>
      </c>
      <c r="AC101" s="113">
        <v>31808.48</v>
      </c>
      <c r="AD101" s="113">
        <v>31808.48</v>
      </c>
      <c r="AE101" s="113">
        <v>32448.42</v>
      </c>
      <c r="AF101" s="113">
        <v>32448.42</v>
      </c>
      <c r="AG101" s="113">
        <v>33088.33</v>
      </c>
      <c r="AH101" s="113">
        <v>33088.33</v>
      </c>
      <c r="AI101" s="113">
        <v>33088.33</v>
      </c>
      <c r="AJ101" s="113">
        <v>33088.33</v>
      </c>
      <c r="AK101" s="113">
        <v>33088.33</v>
      </c>
      <c r="AL101" s="113">
        <v>33088.33</v>
      </c>
      <c r="AM101" s="113">
        <v>33088.33</v>
      </c>
      <c r="AN101" s="113">
        <v>33088.33</v>
      </c>
      <c r="AO101" s="113">
        <v>33088.33</v>
      </c>
      <c r="AP101" s="113">
        <v>33088.33</v>
      </c>
      <c r="AQ101" s="113">
        <v>33088.33</v>
      </c>
      <c r="AR101" s="113">
        <v>33088.33</v>
      </c>
      <c r="AS101" s="113">
        <v>33088.33</v>
      </c>
      <c r="AT101" s="113">
        <v>33088.33</v>
      </c>
      <c r="AU101" s="113">
        <v>33088.33</v>
      </c>
    </row>
    <row r="102" spans="1:47" ht="13.5" thickBot="1" x14ac:dyDescent="0.25">
      <c r="A102" s="198" t="s">
        <v>442</v>
      </c>
      <c r="B102" s="113">
        <v>24220.78</v>
      </c>
      <c r="C102" s="113">
        <v>24860.720000000001</v>
      </c>
      <c r="D102" s="113">
        <v>24860.720000000001</v>
      </c>
      <c r="E102" s="113">
        <v>25843.47</v>
      </c>
      <c r="F102" s="113">
        <v>25843.47</v>
      </c>
      <c r="G102" s="113">
        <v>26826.19</v>
      </c>
      <c r="H102" s="113">
        <v>26826.19</v>
      </c>
      <c r="I102" s="113">
        <v>27808.94</v>
      </c>
      <c r="J102" s="113">
        <v>27808.94</v>
      </c>
      <c r="K102" s="113">
        <v>28791.67</v>
      </c>
      <c r="L102" s="113">
        <v>28791.67</v>
      </c>
      <c r="M102" s="113">
        <v>29774.42</v>
      </c>
      <c r="N102" s="113">
        <v>29774.42</v>
      </c>
      <c r="O102" s="113">
        <v>30757.14</v>
      </c>
      <c r="P102" s="113">
        <v>30757.14</v>
      </c>
      <c r="Q102" s="113">
        <v>31739.919999999998</v>
      </c>
      <c r="R102" s="113">
        <v>31739.919999999998</v>
      </c>
      <c r="S102" s="113">
        <v>32722.639999999999</v>
      </c>
      <c r="T102" s="113">
        <v>32722.639999999999</v>
      </c>
      <c r="U102" s="113">
        <v>33705.360000000001</v>
      </c>
      <c r="V102" s="113">
        <v>33705.360000000001</v>
      </c>
      <c r="W102" s="113">
        <v>34688.089999999997</v>
      </c>
      <c r="X102" s="113">
        <v>34688.089999999997</v>
      </c>
      <c r="Y102" s="113">
        <v>35670.86</v>
      </c>
      <c r="Z102" s="113">
        <v>35670.86</v>
      </c>
      <c r="AA102" s="113">
        <v>36653.589999999997</v>
      </c>
      <c r="AB102" s="113">
        <v>36653.589999999997</v>
      </c>
      <c r="AC102" s="113">
        <v>36653.589999999997</v>
      </c>
      <c r="AD102" s="113">
        <v>36653.589999999997</v>
      </c>
      <c r="AE102" s="113">
        <v>36653.589999999997</v>
      </c>
      <c r="AF102" s="113">
        <v>36653.589999999997</v>
      </c>
      <c r="AG102" s="113">
        <v>36653.589999999997</v>
      </c>
      <c r="AH102" s="113">
        <v>36653.589999999997</v>
      </c>
      <c r="AI102" s="113">
        <v>36653.589999999997</v>
      </c>
      <c r="AJ102" s="113">
        <v>36653.589999999997</v>
      </c>
      <c r="AK102" s="113">
        <v>36653.589999999997</v>
      </c>
      <c r="AL102" s="113">
        <v>36653.589999999997</v>
      </c>
      <c r="AM102" s="113">
        <v>36653.589999999997</v>
      </c>
      <c r="AN102" s="113">
        <v>36653.589999999997</v>
      </c>
      <c r="AO102" s="113">
        <v>36653.589999999997</v>
      </c>
      <c r="AP102" s="113">
        <v>36653.589999999997</v>
      </c>
      <c r="AQ102" s="113">
        <v>36653.589999999997</v>
      </c>
      <c r="AR102" s="113">
        <v>36653.589999999997</v>
      </c>
      <c r="AS102" s="113">
        <v>36653.589999999997</v>
      </c>
      <c r="AT102" s="113">
        <v>36653.589999999997</v>
      </c>
      <c r="AU102" s="113">
        <v>36653.589999999997</v>
      </c>
    </row>
    <row r="103" spans="1:47" ht="13.5" thickBot="1" x14ac:dyDescent="0.25">
      <c r="A103" s="198" t="s">
        <v>428</v>
      </c>
      <c r="B103" s="113">
        <v>26277.61</v>
      </c>
      <c r="C103" s="113">
        <v>26277.61</v>
      </c>
      <c r="D103" s="113">
        <v>27648.9</v>
      </c>
      <c r="E103" s="113">
        <v>27648.9</v>
      </c>
      <c r="F103" s="113">
        <v>29020.15</v>
      </c>
      <c r="G103" s="113">
        <v>29020.15</v>
      </c>
      <c r="H103" s="113">
        <v>30391.42</v>
      </c>
      <c r="I103" s="113">
        <v>30391.42</v>
      </c>
      <c r="J103" s="113">
        <v>31762.7</v>
      </c>
      <c r="K103" s="113">
        <v>31762.7</v>
      </c>
      <c r="L103" s="113">
        <v>33133.94</v>
      </c>
      <c r="M103" s="113">
        <v>33133.94</v>
      </c>
      <c r="N103" s="113">
        <v>34505.22</v>
      </c>
      <c r="O103" s="113">
        <v>34505.22</v>
      </c>
      <c r="P103" s="113">
        <v>35876.46</v>
      </c>
      <c r="Q103" s="113">
        <v>35876.46</v>
      </c>
      <c r="R103" s="113">
        <v>37247.74</v>
      </c>
      <c r="S103" s="113">
        <v>37247.74</v>
      </c>
      <c r="T103" s="113">
        <v>38618.99</v>
      </c>
      <c r="U103" s="113">
        <v>38618.99</v>
      </c>
      <c r="V103" s="113">
        <v>39990.28</v>
      </c>
      <c r="W103" s="113">
        <v>39990.28</v>
      </c>
      <c r="X103" s="113">
        <v>41361.56</v>
      </c>
      <c r="Y103" s="113">
        <v>41361.56</v>
      </c>
      <c r="Z103" s="113">
        <v>41361.56</v>
      </c>
      <c r="AA103" s="113">
        <v>41361.56</v>
      </c>
      <c r="AB103" s="113">
        <v>41361.56</v>
      </c>
      <c r="AC103" s="113">
        <v>41361.56</v>
      </c>
      <c r="AD103" s="113">
        <v>41361.56</v>
      </c>
      <c r="AE103" s="113">
        <v>41361.56</v>
      </c>
      <c r="AF103" s="113">
        <v>41361.56</v>
      </c>
      <c r="AG103" s="113">
        <v>41361.56</v>
      </c>
      <c r="AH103" s="113">
        <v>41361.56</v>
      </c>
      <c r="AI103" s="113">
        <v>41361.56</v>
      </c>
      <c r="AJ103" s="113">
        <v>41361.56</v>
      </c>
      <c r="AK103" s="113">
        <v>41361.56</v>
      </c>
      <c r="AL103" s="113">
        <v>41361.56</v>
      </c>
      <c r="AM103" s="113">
        <v>41361.56</v>
      </c>
      <c r="AN103" s="113">
        <v>41361.56</v>
      </c>
      <c r="AO103" s="113">
        <v>41361.56</v>
      </c>
      <c r="AP103" s="113">
        <v>41361.56</v>
      </c>
      <c r="AQ103" s="113">
        <v>41361.56</v>
      </c>
      <c r="AR103" s="113">
        <v>41361.56</v>
      </c>
      <c r="AS103" s="113">
        <v>41361.56</v>
      </c>
      <c r="AT103" s="113">
        <v>41361.56</v>
      </c>
      <c r="AU103" s="113">
        <v>41361.56</v>
      </c>
    </row>
    <row r="104" spans="1:47" ht="13.5" thickBot="1" x14ac:dyDescent="0.25">
      <c r="A104" s="198" t="s">
        <v>429</v>
      </c>
      <c r="B104" s="113">
        <v>26643.32</v>
      </c>
      <c r="C104" s="113">
        <v>27283.26</v>
      </c>
      <c r="D104" s="113">
        <v>27283.26</v>
      </c>
      <c r="E104" s="113">
        <v>28265.98</v>
      </c>
      <c r="F104" s="113">
        <v>28265.98</v>
      </c>
      <c r="G104" s="113">
        <v>29248.73</v>
      </c>
      <c r="H104" s="113">
        <v>29248.73</v>
      </c>
      <c r="I104" s="113">
        <v>30231.46</v>
      </c>
      <c r="J104" s="113">
        <v>30231.46</v>
      </c>
      <c r="K104" s="113">
        <v>31214.21</v>
      </c>
      <c r="L104" s="113">
        <v>31214.21</v>
      </c>
      <c r="M104" s="113">
        <v>32196.93</v>
      </c>
      <c r="N104" s="113">
        <v>32196.93</v>
      </c>
      <c r="O104" s="113">
        <v>33179.71</v>
      </c>
      <c r="P104" s="113">
        <v>33179.71</v>
      </c>
      <c r="Q104" s="113">
        <v>34162.43</v>
      </c>
      <c r="R104" s="113">
        <v>34162.43</v>
      </c>
      <c r="S104" s="113">
        <v>35145.15</v>
      </c>
      <c r="T104" s="113">
        <v>35145.15</v>
      </c>
      <c r="U104" s="113">
        <v>36127.879999999997</v>
      </c>
      <c r="V104" s="113">
        <v>36127.879999999997</v>
      </c>
      <c r="W104" s="113">
        <v>37110.65</v>
      </c>
      <c r="X104" s="113">
        <v>37110.65</v>
      </c>
      <c r="Y104" s="113">
        <v>38093.379999999997</v>
      </c>
      <c r="Z104" s="113">
        <v>38093.379999999997</v>
      </c>
      <c r="AA104" s="113">
        <v>39076.129999999997</v>
      </c>
      <c r="AB104" s="113">
        <v>39076.129999999997</v>
      </c>
      <c r="AC104" s="113">
        <v>39076.129999999997</v>
      </c>
      <c r="AD104" s="113">
        <v>39076.129999999997</v>
      </c>
      <c r="AE104" s="113">
        <v>39076.129999999997</v>
      </c>
      <c r="AF104" s="113">
        <v>39076.129999999997</v>
      </c>
      <c r="AG104" s="113">
        <v>39076.129999999997</v>
      </c>
      <c r="AH104" s="113">
        <v>39076.129999999997</v>
      </c>
      <c r="AI104" s="113">
        <v>39076.129999999997</v>
      </c>
      <c r="AJ104" s="113">
        <v>39076.129999999997</v>
      </c>
      <c r="AK104" s="113">
        <v>39076.129999999997</v>
      </c>
      <c r="AL104" s="113">
        <v>39076.129999999997</v>
      </c>
      <c r="AM104" s="113">
        <v>39076.129999999997</v>
      </c>
      <c r="AN104" s="113">
        <v>39076.129999999997</v>
      </c>
      <c r="AO104" s="113">
        <v>39076.129999999997</v>
      </c>
      <c r="AP104" s="113">
        <v>39076.129999999997</v>
      </c>
      <c r="AQ104" s="113">
        <v>39076.129999999997</v>
      </c>
      <c r="AR104" s="113">
        <v>39076.129999999997</v>
      </c>
      <c r="AS104" s="113">
        <v>39076.129999999997</v>
      </c>
      <c r="AT104" s="113">
        <v>39076.129999999997</v>
      </c>
      <c r="AU104" s="113">
        <v>39076.129999999997</v>
      </c>
    </row>
    <row r="105" spans="1:47" ht="13.5" thickBot="1" x14ac:dyDescent="0.25">
      <c r="A105" s="198" t="s">
        <v>430</v>
      </c>
      <c r="B105" s="113">
        <v>27420.3</v>
      </c>
      <c r="C105" s="113">
        <v>28060.21</v>
      </c>
      <c r="D105" s="113">
        <v>28060.21</v>
      </c>
      <c r="E105" s="113">
        <v>29042.959999999999</v>
      </c>
      <c r="F105" s="113">
        <v>29042.959999999999</v>
      </c>
      <c r="G105" s="113">
        <v>30025.71</v>
      </c>
      <c r="H105" s="113">
        <v>30025.71</v>
      </c>
      <c r="I105" s="113">
        <v>31008.43</v>
      </c>
      <c r="J105" s="113">
        <v>31008.43</v>
      </c>
      <c r="K105" s="113">
        <v>31991.18</v>
      </c>
      <c r="L105" s="113">
        <v>31991.18</v>
      </c>
      <c r="M105" s="113">
        <v>32973.9</v>
      </c>
      <c r="N105" s="113">
        <v>32973.9</v>
      </c>
      <c r="O105" s="113">
        <v>33956.65</v>
      </c>
      <c r="P105" s="113">
        <v>33956.65</v>
      </c>
      <c r="Q105" s="113">
        <v>34939.379999999997</v>
      </c>
      <c r="R105" s="113">
        <v>34939.379999999997</v>
      </c>
      <c r="S105" s="113">
        <v>35922.15</v>
      </c>
      <c r="T105" s="113">
        <v>35922.15</v>
      </c>
      <c r="U105" s="113">
        <v>36904.9</v>
      </c>
      <c r="V105" s="113">
        <v>36904.9</v>
      </c>
      <c r="W105" s="113">
        <v>37887.599999999999</v>
      </c>
      <c r="X105" s="113">
        <v>37887.599999999999</v>
      </c>
      <c r="Y105" s="113">
        <v>38870.35</v>
      </c>
      <c r="Z105" s="113">
        <v>38870.35</v>
      </c>
      <c r="AA105" s="113">
        <v>39853.1</v>
      </c>
      <c r="AB105" s="113">
        <v>39853.1</v>
      </c>
      <c r="AC105" s="113">
        <v>39853.1</v>
      </c>
      <c r="AD105" s="113">
        <v>39853.1</v>
      </c>
      <c r="AE105" s="113">
        <v>39853.1</v>
      </c>
      <c r="AF105" s="113">
        <v>39853.1</v>
      </c>
      <c r="AG105" s="113">
        <v>39853.1</v>
      </c>
      <c r="AH105" s="113">
        <v>39853.1</v>
      </c>
      <c r="AI105" s="113">
        <v>39853.1</v>
      </c>
      <c r="AJ105" s="113">
        <v>39853.1</v>
      </c>
      <c r="AK105" s="113">
        <v>39853.1</v>
      </c>
      <c r="AL105" s="113">
        <v>39853.1</v>
      </c>
      <c r="AM105" s="113">
        <v>39853.1</v>
      </c>
      <c r="AN105" s="113">
        <v>39853.1</v>
      </c>
      <c r="AO105" s="113">
        <v>39853.1</v>
      </c>
      <c r="AP105" s="113">
        <v>39853.1</v>
      </c>
      <c r="AQ105" s="113">
        <v>39853.1</v>
      </c>
      <c r="AR105" s="113">
        <v>39853.1</v>
      </c>
      <c r="AS105" s="113">
        <v>39853.1</v>
      </c>
      <c r="AT105" s="113">
        <v>39853.1</v>
      </c>
      <c r="AU105" s="113">
        <v>39853.1</v>
      </c>
    </row>
    <row r="106" spans="1:47" ht="13.5" thickBot="1" x14ac:dyDescent="0.25">
      <c r="A106" s="198" t="s">
        <v>440</v>
      </c>
      <c r="B106" s="113">
        <v>27420.3</v>
      </c>
      <c r="C106" s="113">
        <v>28060.21</v>
      </c>
      <c r="D106" s="113">
        <v>28060.21</v>
      </c>
      <c r="E106" s="113">
        <v>29180.07</v>
      </c>
      <c r="F106" s="113">
        <v>29180.07</v>
      </c>
      <c r="G106" s="113">
        <v>30299.9</v>
      </c>
      <c r="H106" s="113">
        <v>30299.9</v>
      </c>
      <c r="I106" s="113">
        <v>31419.759999999998</v>
      </c>
      <c r="J106" s="113">
        <v>31419.759999999998</v>
      </c>
      <c r="K106" s="113">
        <v>32539.59</v>
      </c>
      <c r="L106" s="113">
        <v>32539.59</v>
      </c>
      <c r="M106" s="113">
        <v>33659.449999999997</v>
      </c>
      <c r="N106" s="113">
        <v>33659.449999999997</v>
      </c>
      <c r="O106" s="113">
        <v>34779.29</v>
      </c>
      <c r="P106" s="113">
        <v>34779.29</v>
      </c>
      <c r="Q106" s="113">
        <v>35899.15</v>
      </c>
      <c r="R106" s="113">
        <v>35899.15</v>
      </c>
      <c r="S106" s="113">
        <v>37019.01</v>
      </c>
      <c r="T106" s="113">
        <v>37019.01</v>
      </c>
      <c r="U106" s="113">
        <v>38138.82</v>
      </c>
      <c r="V106" s="113">
        <v>38138.82</v>
      </c>
      <c r="W106" s="113">
        <v>39258.699999999997</v>
      </c>
      <c r="X106" s="113">
        <v>39258.699999999997</v>
      </c>
      <c r="Y106" s="113">
        <v>40378.53</v>
      </c>
      <c r="Z106" s="113">
        <v>40378.53</v>
      </c>
      <c r="AA106" s="113">
        <v>40378.53</v>
      </c>
      <c r="AB106" s="113">
        <v>40378.53</v>
      </c>
      <c r="AC106" s="113">
        <v>40378.53</v>
      </c>
      <c r="AD106" s="113">
        <v>40378.53</v>
      </c>
      <c r="AE106" s="113">
        <v>40378.53</v>
      </c>
      <c r="AF106" s="113">
        <v>40378.53</v>
      </c>
      <c r="AG106" s="113">
        <v>40378.53</v>
      </c>
      <c r="AH106" s="113">
        <v>40378.53</v>
      </c>
      <c r="AI106" s="113">
        <v>40378.53</v>
      </c>
      <c r="AJ106" s="113">
        <v>40378.53</v>
      </c>
      <c r="AK106" s="113">
        <v>40378.53</v>
      </c>
      <c r="AL106" s="113">
        <v>40378.53</v>
      </c>
      <c r="AM106" s="113">
        <v>40378.53</v>
      </c>
      <c r="AN106" s="113">
        <v>40378.53</v>
      </c>
      <c r="AO106" s="113">
        <v>40378.53</v>
      </c>
      <c r="AP106" s="113">
        <v>40378.53</v>
      </c>
      <c r="AQ106" s="113">
        <v>40378.53</v>
      </c>
      <c r="AR106" s="113">
        <v>40378.53</v>
      </c>
      <c r="AS106" s="113">
        <v>40378.53</v>
      </c>
      <c r="AT106" s="113">
        <v>40378.53</v>
      </c>
      <c r="AU106" s="113">
        <v>40378.53</v>
      </c>
    </row>
    <row r="107" spans="1:47" ht="13.5" thickBot="1" x14ac:dyDescent="0.25">
      <c r="A107" s="198" t="s">
        <v>443</v>
      </c>
      <c r="B107" s="113">
        <v>29400.99</v>
      </c>
      <c r="C107" s="113">
        <v>30040.93</v>
      </c>
      <c r="D107" s="113">
        <v>30040.93</v>
      </c>
      <c r="E107" s="113">
        <v>31023.68</v>
      </c>
      <c r="F107" s="113">
        <v>31023.68</v>
      </c>
      <c r="G107" s="113">
        <v>32006.400000000001</v>
      </c>
      <c r="H107" s="113">
        <v>32006.400000000001</v>
      </c>
      <c r="I107" s="113">
        <v>32989.120000000003</v>
      </c>
      <c r="J107" s="113">
        <v>32989.120000000003</v>
      </c>
      <c r="K107" s="113">
        <v>33971.85</v>
      </c>
      <c r="L107" s="113">
        <v>33971.85</v>
      </c>
      <c r="M107" s="113">
        <v>34954.6</v>
      </c>
      <c r="N107" s="113">
        <v>34954.6</v>
      </c>
      <c r="O107" s="113">
        <v>35937.35</v>
      </c>
      <c r="P107" s="113">
        <v>35937.35</v>
      </c>
      <c r="Q107" s="113">
        <v>36920.07</v>
      </c>
      <c r="R107" s="113">
        <v>36920.07</v>
      </c>
      <c r="S107" s="113">
        <v>37902.769999999997</v>
      </c>
      <c r="T107" s="113">
        <v>37902.769999999997</v>
      </c>
      <c r="U107" s="113">
        <v>38885.519999999997</v>
      </c>
      <c r="V107" s="113">
        <v>38885.519999999997</v>
      </c>
      <c r="W107" s="113">
        <v>39868.269999999997</v>
      </c>
      <c r="X107" s="113">
        <v>39868.269999999997</v>
      </c>
      <c r="Y107" s="113">
        <v>40851.019999999997</v>
      </c>
      <c r="Z107" s="113">
        <v>40851.019999999997</v>
      </c>
      <c r="AA107" s="113">
        <v>40851.019999999997</v>
      </c>
      <c r="AB107" s="113">
        <v>40851.019999999997</v>
      </c>
      <c r="AC107" s="113">
        <v>40851.019999999997</v>
      </c>
      <c r="AD107" s="113">
        <v>40851.019999999997</v>
      </c>
      <c r="AE107" s="113">
        <v>40851.019999999997</v>
      </c>
      <c r="AF107" s="113">
        <v>40851.019999999997</v>
      </c>
      <c r="AG107" s="113">
        <v>40851.019999999997</v>
      </c>
      <c r="AH107" s="113">
        <v>40851.019999999997</v>
      </c>
      <c r="AI107" s="113">
        <v>40851.019999999997</v>
      </c>
      <c r="AJ107" s="113">
        <v>40851.019999999997</v>
      </c>
      <c r="AK107" s="113">
        <v>40851.019999999997</v>
      </c>
      <c r="AL107" s="113">
        <v>40851.019999999997</v>
      </c>
      <c r="AM107" s="113">
        <v>40851.019999999997</v>
      </c>
      <c r="AN107" s="113">
        <v>40851.019999999997</v>
      </c>
      <c r="AO107" s="113">
        <v>40851.019999999997</v>
      </c>
      <c r="AP107" s="113">
        <v>40851.019999999997</v>
      </c>
      <c r="AQ107" s="113">
        <v>40851.019999999997</v>
      </c>
      <c r="AR107" s="113">
        <v>40851.019999999997</v>
      </c>
      <c r="AS107" s="113">
        <v>40851.019999999997</v>
      </c>
      <c r="AT107" s="113">
        <v>40851.019999999997</v>
      </c>
      <c r="AU107" s="113">
        <v>40851.019999999997</v>
      </c>
    </row>
    <row r="108" spans="1:47" ht="13.5" thickBot="1" x14ac:dyDescent="0.25">
      <c r="A108" s="198" t="s">
        <v>438</v>
      </c>
      <c r="B108" s="113">
        <v>29705.73</v>
      </c>
      <c r="C108" s="113">
        <v>29705.73</v>
      </c>
      <c r="D108" s="113">
        <v>31077</v>
      </c>
      <c r="E108" s="113">
        <v>31077</v>
      </c>
      <c r="F108" s="113">
        <v>32448.27</v>
      </c>
      <c r="G108" s="113">
        <v>32448.27</v>
      </c>
      <c r="H108" s="113">
        <v>33819.519999999997</v>
      </c>
      <c r="I108" s="113">
        <v>33819.519999999997</v>
      </c>
      <c r="J108" s="113">
        <v>35190.79</v>
      </c>
      <c r="K108" s="113">
        <v>35190.79</v>
      </c>
      <c r="L108" s="113">
        <v>36562.089999999997</v>
      </c>
      <c r="M108" s="113">
        <v>36562.089999999997</v>
      </c>
      <c r="N108" s="113">
        <v>37933.31</v>
      </c>
      <c r="O108" s="113">
        <v>37933.31</v>
      </c>
      <c r="P108" s="113">
        <v>39304.61</v>
      </c>
      <c r="Q108" s="113">
        <v>39304.61</v>
      </c>
      <c r="R108" s="113">
        <v>40675.86</v>
      </c>
      <c r="S108" s="113">
        <v>40675.86</v>
      </c>
      <c r="T108" s="113">
        <v>42047.13</v>
      </c>
      <c r="U108" s="113">
        <v>42047.13</v>
      </c>
      <c r="V108" s="113">
        <v>43418.38</v>
      </c>
      <c r="W108" s="113">
        <v>43418.38</v>
      </c>
      <c r="X108" s="113">
        <v>44789.67</v>
      </c>
      <c r="Y108" s="113">
        <v>44789.67</v>
      </c>
      <c r="Z108" s="113">
        <v>44789.67</v>
      </c>
      <c r="AA108" s="113">
        <v>44789.67</v>
      </c>
      <c r="AB108" s="113">
        <v>44789.67</v>
      </c>
      <c r="AC108" s="113">
        <v>44789.67</v>
      </c>
      <c r="AD108" s="113">
        <v>44789.67</v>
      </c>
      <c r="AE108" s="113">
        <v>44789.67</v>
      </c>
      <c r="AF108" s="113">
        <v>44789.67</v>
      </c>
      <c r="AG108" s="113">
        <v>44789.67</v>
      </c>
      <c r="AH108" s="113">
        <v>44789.67</v>
      </c>
      <c r="AI108" s="113">
        <v>44789.67</v>
      </c>
      <c r="AJ108" s="113">
        <v>44789.67</v>
      </c>
      <c r="AK108" s="113">
        <v>44789.67</v>
      </c>
      <c r="AL108" s="113">
        <v>44789.67</v>
      </c>
      <c r="AM108" s="113">
        <v>44789.67</v>
      </c>
      <c r="AN108" s="113">
        <v>44789.67</v>
      </c>
      <c r="AO108" s="113">
        <v>44789.67</v>
      </c>
      <c r="AP108" s="113">
        <v>44789.67</v>
      </c>
      <c r="AQ108" s="113">
        <v>44789.67</v>
      </c>
      <c r="AR108" s="113">
        <v>44789.67</v>
      </c>
      <c r="AS108" s="113">
        <v>44789.67</v>
      </c>
      <c r="AT108" s="113">
        <v>44789.67</v>
      </c>
      <c r="AU108" s="113">
        <v>44789.67</v>
      </c>
    </row>
    <row r="109" spans="1:47" ht="13.5" thickBot="1" x14ac:dyDescent="0.25">
      <c r="A109" s="198" t="s">
        <v>439</v>
      </c>
      <c r="B109" s="113">
        <v>30619.88</v>
      </c>
      <c r="C109" s="113">
        <v>31259.82</v>
      </c>
      <c r="D109" s="113">
        <v>31259.82</v>
      </c>
      <c r="E109" s="113">
        <v>32379.65</v>
      </c>
      <c r="F109" s="113">
        <v>32379.65</v>
      </c>
      <c r="G109" s="113">
        <v>33499.49</v>
      </c>
      <c r="H109" s="113">
        <v>33499.49</v>
      </c>
      <c r="I109" s="113">
        <v>34619.370000000003</v>
      </c>
      <c r="J109" s="113">
        <v>34619.370000000003</v>
      </c>
      <c r="K109" s="113">
        <v>35739.18</v>
      </c>
      <c r="L109" s="113">
        <v>35739.18</v>
      </c>
      <c r="M109" s="113">
        <v>36859.040000000001</v>
      </c>
      <c r="N109" s="113">
        <v>36859.040000000001</v>
      </c>
      <c r="O109" s="113">
        <v>37978.870000000003</v>
      </c>
      <c r="P109" s="113">
        <v>37978.870000000003</v>
      </c>
      <c r="Q109" s="113">
        <v>39098.730000000003</v>
      </c>
      <c r="R109" s="113">
        <v>39098.730000000003</v>
      </c>
      <c r="S109" s="113">
        <v>40218.57</v>
      </c>
      <c r="T109" s="113">
        <v>40218.57</v>
      </c>
      <c r="U109" s="113">
        <v>41338.43</v>
      </c>
      <c r="V109" s="113">
        <v>41338.43</v>
      </c>
      <c r="W109" s="113">
        <v>42458.26</v>
      </c>
      <c r="X109" s="113">
        <v>42458.26</v>
      </c>
      <c r="Y109" s="113">
        <v>42458.26</v>
      </c>
      <c r="Z109" s="113">
        <v>42458.26</v>
      </c>
      <c r="AA109" s="113">
        <v>42458.26</v>
      </c>
      <c r="AB109" s="113">
        <v>42458.26</v>
      </c>
      <c r="AC109" s="113">
        <v>42458.26</v>
      </c>
      <c r="AD109" s="113">
        <v>42458.26</v>
      </c>
      <c r="AE109" s="113">
        <v>42458.26</v>
      </c>
      <c r="AF109" s="113">
        <v>42458.26</v>
      </c>
      <c r="AG109" s="113">
        <v>42458.26</v>
      </c>
      <c r="AH109" s="113">
        <v>42458.26</v>
      </c>
      <c r="AI109" s="113">
        <v>42458.26</v>
      </c>
      <c r="AJ109" s="113">
        <v>42458.26</v>
      </c>
      <c r="AK109" s="113">
        <v>42458.26</v>
      </c>
      <c r="AL109" s="113">
        <v>42458.26</v>
      </c>
      <c r="AM109" s="113">
        <v>42458.26</v>
      </c>
      <c r="AN109" s="113">
        <v>42458.26</v>
      </c>
      <c r="AO109" s="113">
        <v>42458.26</v>
      </c>
      <c r="AP109" s="113">
        <v>42458.26</v>
      </c>
      <c r="AQ109" s="113">
        <v>42458.26</v>
      </c>
      <c r="AR109" s="113">
        <v>42458.26</v>
      </c>
      <c r="AS109" s="113">
        <v>42458.26</v>
      </c>
      <c r="AT109" s="113">
        <v>42458.26</v>
      </c>
      <c r="AU109" s="113">
        <v>42458.26</v>
      </c>
    </row>
    <row r="110" spans="1:47" ht="13.5" thickBot="1" x14ac:dyDescent="0.25">
      <c r="A110" s="198" t="s">
        <v>444</v>
      </c>
      <c r="B110" s="113">
        <v>32082.55</v>
      </c>
      <c r="C110" s="113">
        <v>32082.55</v>
      </c>
      <c r="D110" s="113">
        <v>33453.800000000003</v>
      </c>
      <c r="E110" s="113">
        <v>33453.800000000003</v>
      </c>
      <c r="F110" s="113">
        <v>34825.1</v>
      </c>
      <c r="G110" s="113">
        <v>34825.1</v>
      </c>
      <c r="H110" s="113">
        <v>36196.370000000003</v>
      </c>
      <c r="I110" s="113">
        <v>36196.370000000003</v>
      </c>
      <c r="J110" s="113">
        <v>37567.620000000003</v>
      </c>
      <c r="K110" s="113">
        <v>37567.620000000003</v>
      </c>
      <c r="L110" s="113">
        <v>38938.89</v>
      </c>
      <c r="M110" s="113">
        <v>38938.89</v>
      </c>
      <c r="N110" s="113">
        <v>40310.14</v>
      </c>
      <c r="O110" s="113">
        <v>40310.14</v>
      </c>
      <c r="P110" s="113">
        <v>41681.410000000003</v>
      </c>
      <c r="Q110" s="113">
        <v>41681.410000000003</v>
      </c>
      <c r="R110" s="113">
        <v>43052.66</v>
      </c>
      <c r="S110" s="113">
        <v>43052.66</v>
      </c>
      <c r="T110" s="113">
        <v>44423.96</v>
      </c>
      <c r="U110" s="113">
        <v>44423.96</v>
      </c>
      <c r="V110" s="113">
        <v>45795.18</v>
      </c>
      <c r="W110" s="113">
        <v>45795.18</v>
      </c>
      <c r="X110" s="113">
        <v>47166.48</v>
      </c>
      <c r="Y110" s="113">
        <v>47166.48</v>
      </c>
      <c r="Z110" s="113">
        <v>48537.75</v>
      </c>
      <c r="AA110" s="113">
        <v>48537.75</v>
      </c>
      <c r="AB110" s="113">
        <v>49909</v>
      </c>
      <c r="AC110" s="113">
        <v>49909</v>
      </c>
      <c r="AD110" s="113">
        <v>51280.27</v>
      </c>
      <c r="AE110" s="113">
        <v>51280.27</v>
      </c>
      <c r="AF110" s="113">
        <v>51280.27</v>
      </c>
      <c r="AG110" s="113">
        <v>51280.27</v>
      </c>
      <c r="AH110" s="113">
        <v>51280.27</v>
      </c>
      <c r="AI110" s="113">
        <v>51280.27</v>
      </c>
      <c r="AJ110" s="113">
        <v>51280.27</v>
      </c>
      <c r="AK110" s="113">
        <v>51280.27</v>
      </c>
      <c r="AL110" s="113">
        <v>51280.27</v>
      </c>
      <c r="AM110" s="113">
        <v>51280.27</v>
      </c>
      <c r="AN110" s="113">
        <v>51280.27</v>
      </c>
      <c r="AO110" s="113">
        <v>51280.27</v>
      </c>
      <c r="AP110" s="113">
        <v>51280.27</v>
      </c>
      <c r="AQ110" s="113">
        <v>51280.27</v>
      </c>
      <c r="AR110" s="113">
        <v>51280.27</v>
      </c>
      <c r="AS110" s="113">
        <v>51280.27</v>
      </c>
      <c r="AT110" s="113">
        <v>51280.27</v>
      </c>
      <c r="AU110" s="113">
        <v>51280.27</v>
      </c>
    </row>
    <row r="111" spans="1:47" ht="13.5" thickBot="1" x14ac:dyDescent="0.25">
      <c r="A111" s="198" t="s">
        <v>431</v>
      </c>
      <c r="B111" s="113">
        <v>33682.31</v>
      </c>
      <c r="C111" s="113">
        <v>34367.96</v>
      </c>
      <c r="D111" s="113">
        <v>34367.96</v>
      </c>
      <c r="E111" s="113">
        <v>35739.21</v>
      </c>
      <c r="F111" s="113">
        <v>35739.21</v>
      </c>
      <c r="G111" s="113">
        <v>37110.5</v>
      </c>
      <c r="H111" s="113">
        <v>37110.5</v>
      </c>
      <c r="I111" s="113">
        <v>38481.730000000003</v>
      </c>
      <c r="J111" s="113">
        <v>38481.730000000003</v>
      </c>
      <c r="K111" s="113">
        <v>39853.019999999997</v>
      </c>
      <c r="L111" s="113">
        <v>39853.019999999997</v>
      </c>
      <c r="M111" s="113">
        <v>41224.300000000003</v>
      </c>
      <c r="N111" s="113">
        <v>41224.300000000003</v>
      </c>
      <c r="O111" s="113">
        <v>42595.54</v>
      </c>
      <c r="P111" s="113">
        <v>42595.54</v>
      </c>
      <c r="Q111" s="113">
        <v>43966.82</v>
      </c>
      <c r="R111" s="113">
        <v>43966.82</v>
      </c>
      <c r="S111" s="113">
        <v>45338.09</v>
      </c>
      <c r="T111" s="113">
        <v>45338.09</v>
      </c>
      <c r="U111" s="113">
        <v>46709.34</v>
      </c>
      <c r="V111" s="113">
        <v>46709.34</v>
      </c>
      <c r="W111" s="113">
        <v>46709.34</v>
      </c>
      <c r="X111" s="113">
        <v>46709.34</v>
      </c>
      <c r="Y111" s="113">
        <v>46709.34</v>
      </c>
      <c r="Z111" s="113">
        <v>46709.34</v>
      </c>
      <c r="AA111" s="113">
        <v>46709.34</v>
      </c>
      <c r="AB111" s="113">
        <v>46709.34</v>
      </c>
      <c r="AC111" s="113">
        <v>46709.34</v>
      </c>
      <c r="AD111" s="113">
        <v>46709.34</v>
      </c>
      <c r="AE111" s="113">
        <v>46709.34</v>
      </c>
      <c r="AF111" s="113">
        <v>46709.34</v>
      </c>
      <c r="AG111" s="113">
        <v>46709.34</v>
      </c>
      <c r="AH111" s="113">
        <v>46709.34</v>
      </c>
      <c r="AI111" s="113">
        <v>46709.34</v>
      </c>
      <c r="AJ111" s="113">
        <v>46709.34</v>
      </c>
      <c r="AK111" s="113">
        <v>46709.34</v>
      </c>
      <c r="AL111" s="113">
        <v>46709.34</v>
      </c>
      <c r="AM111" s="113">
        <v>46709.34</v>
      </c>
      <c r="AN111" s="113">
        <v>46709.34</v>
      </c>
      <c r="AO111" s="113">
        <v>46709.34</v>
      </c>
      <c r="AP111" s="113">
        <v>46709.34</v>
      </c>
      <c r="AQ111" s="113">
        <v>46709.34</v>
      </c>
      <c r="AR111" s="113">
        <v>46709.34</v>
      </c>
      <c r="AS111" s="113">
        <v>46709.34</v>
      </c>
      <c r="AT111" s="113">
        <v>46709.34</v>
      </c>
      <c r="AU111" s="113">
        <v>46709.34</v>
      </c>
    </row>
    <row r="112" spans="1:47" ht="13.5" thickBot="1" x14ac:dyDescent="0.25">
      <c r="A112" s="198" t="s">
        <v>437</v>
      </c>
      <c r="B112" s="113">
        <v>33910.870000000003</v>
      </c>
      <c r="C112" s="113">
        <v>33910.870000000003</v>
      </c>
      <c r="D112" s="113">
        <v>35282.089999999997</v>
      </c>
      <c r="E112" s="113">
        <v>35282.089999999997</v>
      </c>
      <c r="F112" s="113">
        <v>36653.39</v>
      </c>
      <c r="G112" s="113">
        <v>36653.39</v>
      </c>
      <c r="H112" s="113">
        <v>38024.639999999999</v>
      </c>
      <c r="I112" s="113">
        <v>38024.639999999999</v>
      </c>
      <c r="J112" s="113">
        <v>39395.910000000003</v>
      </c>
      <c r="K112" s="113">
        <v>39395.910000000003</v>
      </c>
      <c r="L112" s="113">
        <v>40767.160000000003</v>
      </c>
      <c r="M112" s="113">
        <v>40767.160000000003</v>
      </c>
      <c r="N112" s="113">
        <v>42138.45</v>
      </c>
      <c r="O112" s="113">
        <v>42138.45</v>
      </c>
      <c r="P112" s="113">
        <v>43509.73</v>
      </c>
      <c r="Q112" s="113">
        <v>43509.73</v>
      </c>
      <c r="R112" s="113">
        <v>44880.97</v>
      </c>
      <c r="S112" s="113">
        <v>44880.97</v>
      </c>
      <c r="T112" s="113">
        <v>46252.25</v>
      </c>
      <c r="U112" s="113">
        <v>46252.25</v>
      </c>
      <c r="V112" s="113">
        <v>47623.519999999997</v>
      </c>
      <c r="W112" s="113">
        <v>47623.519999999997</v>
      </c>
      <c r="X112" s="113">
        <v>48994.77</v>
      </c>
      <c r="Y112" s="113">
        <v>48994.77</v>
      </c>
      <c r="Z112" s="113">
        <v>50366.04</v>
      </c>
      <c r="AA112" s="113">
        <v>50366.04</v>
      </c>
      <c r="AB112" s="113">
        <v>51710.39</v>
      </c>
      <c r="AC112" s="113">
        <v>51710.39</v>
      </c>
      <c r="AD112" s="113">
        <v>53081.64</v>
      </c>
      <c r="AE112" s="113">
        <v>53081.64</v>
      </c>
      <c r="AF112" s="113">
        <v>54452.91</v>
      </c>
      <c r="AG112" s="113">
        <v>54452.91</v>
      </c>
      <c r="AH112" s="113">
        <v>54452.91</v>
      </c>
      <c r="AI112" s="113">
        <v>54452.91</v>
      </c>
      <c r="AJ112" s="113">
        <v>54452.91</v>
      </c>
      <c r="AK112" s="113">
        <v>54452.91</v>
      </c>
      <c r="AL112" s="113">
        <v>54452.91</v>
      </c>
      <c r="AM112" s="113">
        <v>54452.91</v>
      </c>
      <c r="AN112" s="113">
        <v>54452.91</v>
      </c>
      <c r="AO112" s="113">
        <v>54452.91</v>
      </c>
      <c r="AP112" s="113">
        <v>54452.91</v>
      </c>
      <c r="AQ112" s="113">
        <v>54452.91</v>
      </c>
      <c r="AR112" s="113">
        <v>54452.91</v>
      </c>
      <c r="AS112" s="113">
        <v>54452.91</v>
      </c>
      <c r="AT112" s="113">
        <v>54452.91</v>
      </c>
      <c r="AU112" s="113">
        <v>54452.91</v>
      </c>
    </row>
    <row r="113" spans="1:47" ht="13.5" thickBot="1" x14ac:dyDescent="0.25">
      <c r="A113" s="198" t="s">
        <v>436</v>
      </c>
      <c r="B113" s="113">
        <v>36196.269999999997</v>
      </c>
      <c r="C113" s="113">
        <v>36196.269999999997</v>
      </c>
      <c r="D113" s="113">
        <v>37567.54</v>
      </c>
      <c r="E113" s="113">
        <v>37567.54</v>
      </c>
      <c r="F113" s="113">
        <v>38938.82</v>
      </c>
      <c r="G113" s="113">
        <v>38938.82</v>
      </c>
      <c r="H113" s="113">
        <v>40310.07</v>
      </c>
      <c r="I113" s="113">
        <v>40310.07</v>
      </c>
      <c r="J113" s="113">
        <v>41681.339999999997</v>
      </c>
      <c r="K113" s="113">
        <v>41681.339999999997</v>
      </c>
      <c r="L113" s="113">
        <v>43052.59</v>
      </c>
      <c r="M113" s="113">
        <v>43052.59</v>
      </c>
      <c r="N113" s="113">
        <v>44423.88</v>
      </c>
      <c r="O113" s="113">
        <v>44423.88</v>
      </c>
      <c r="P113" s="113">
        <v>45795.11</v>
      </c>
      <c r="Q113" s="113">
        <v>45795.11</v>
      </c>
      <c r="R113" s="113">
        <v>47166.400000000001</v>
      </c>
      <c r="S113" s="113">
        <v>47166.400000000001</v>
      </c>
      <c r="T113" s="113">
        <v>48537.68</v>
      </c>
      <c r="U113" s="113">
        <v>48537.68</v>
      </c>
      <c r="V113" s="113">
        <v>49908.92</v>
      </c>
      <c r="W113" s="113">
        <v>49908.92</v>
      </c>
      <c r="X113" s="113">
        <v>51280.2</v>
      </c>
      <c r="Y113" s="113">
        <v>51280.2</v>
      </c>
      <c r="Z113" s="113">
        <v>51280.2</v>
      </c>
      <c r="AA113" s="113">
        <v>51280.2</v>
      </c>
      <c r="AB113" s="113">
        <v>51280.2</v>
      </c>
      <c r="AC113" s="113">
        <v>51280.2</v>
      </c>
      <c r="AD113" s="113">
        <v>51280.2</v>
      </c>
      <c r="AE113" s="113">
        <v>51280.2</v>
      </c>
      <c r="AF113" s="113">
        <v>51280.2</v>
      </c>
      <c r="AG113" s="113">
        <v>51280.2</v>
      </c>
      <c r="AH113" s="113">
        <v>51280.2</v>
      </c>
      <c r="AI113" s="113">
        <v>51280.2</v>
      </c>
      <c r="AJ113" s="113">
        <v>51280.2</v>
      </c>
      <c r="AK113" s="113">
        <v>51280.2</v>
      </c>
      <c r="AL113" s="113">
        <v>51280.2</v>
      </c>
      <c r="AM113" s="113">
        <v>51280.2</v>
      </c>
      <c r="AN113" s="113">
        <v>51280.2</v>
      </c>
      <c r="AO113" s="113">
        <v>51280.2</v>
      </c>
      <c r="AP113" s="113">
        <v>51280.2</v>
      </c>
      <c r="AQ113" s="113">
        <v>51280.2</v>
      </c>
      <c r="AR113" s="113">
        <v>51280.2</v>
      </c>
      <c r="AS113" s="113">
        <v>51280.2</v>
      </c>
      <c r="AT113" s="113">
        <v>51280.2</v>
      </c>
      <c r="AU113" s="113">
        <v>51280.2</v>
      </c>
    </row>
    <row r="114" spans="1:47" ht="13.5" thickBot="1" x14ac:dyDescent="0.25">
      <c r="A114" s="198" t="s">
        <v>435</v>
      </c>
      <c r="B114" s="113">
        <v>38024.589999999997</v>
      </c>
      <c r="C114" s="113">
        <v>38024.589999999997</v>
      </c>
      <c r="D114" s="113">
        <v>39395.86</v>
      </c>
      <c r="E114" s="113">
        <v>39395.86</v>
      </c>
      <c r="F114" s="113">
        <v>40767.11</v>
      </c>
      <c r="G114" s="113">
        <v>40767.11</v>
      </c>
      <c r="H114" s="113">
        <v>42138.400000000001</v>
      </c>
      <c r="I114" s="113">
        <v>42138.400000000001</v>
      </c>
      <c r="J114" s="113">
        <v>43509.63</v>
      </c>
      <c r="K114" s="113">
        <v>43509.63</v>
      </c>
      <c r="L114" s="113">
        <v>44880.92</v>
      </c>
      <c r="M114" s="113">
        <v>44880.92</v>
      </c>
      <c r="N114" s="113">
        <v>46252.2</v>
      </c>
      <c r="O114" s="113">
        <v>46252.2</v>
      </c>
      <c r="P114" s="113">
        <v>47623.47</v>
      </c>
      <c r="Q114" s="113">
        <v>47623.47</v>
      </c>
      <c r="R114" s="113">
        <v>48994.720000000001</v>
      </c>
      <c r="S114" s="113">
        <v>48994.720000000001</v>
      </c>
      <c r="T114" s="113">
        <v>50365.99</v>
      </c>
      <c r="U114" s="113">
        <v>50365.99</v>
      </c>
      <c r="V114" s="113">
        <v>51737.26</v>
      </c>
      <c r="W114" s="113">
        <v>51737.26</v>
      </c>
      <c r="X114" s="113">
        <v>53108.51</v>
      </c>
      <c r="Y114" s="113">
        <v>53108.51</v>
      </c>
      <c r="Z114" s="113">
        <v>53108.51</v>
      </c>
      <c r="AA114" s="113">
        <v>53108.51</v>
      </c>
      <c r="AB114" s="113">
        <v>53108.51</v>
      </c>
      <c r="AC114" s="113">
        <v>53108.51</v>
      </c>
      <c r="AD114" s="113">
        <v>53108.51</v>
      </c>
      <c r="AE114" s="113">
        <v>53108.51</v>
      </c>
      <c r="AF114" s="113">
        <v>53108.51</v>
      </c>
      <c r="AG114" s="113">
        <v>53108.51</v>
      </c>
      <c r="AH114" s="113">
        <v>53108.51</v>
      </c>
      <c r="AI114" s="113">
        <v>53108.51</v>
      </c>
      <c r="AJ114" s="113">
        <v>53108.51</v>
      </c>
      <c r="AK114" s="113">
        <v>53108.51</v>
      </c>
      <c r="AL114" s="113">
        <v>53108.51</v>
      </c>
      <c r="AM114" s="113">
        <v>53108.51</v>
      </c>
      <c r="AN114" s="113">
        <v>53108.51</v>
      </c>
      <c r="AO114" s="113">
        <v>53108.51</v>
      </c>
      <c r="AP114" s="113">
        <v>53108.51</v>
      </c>
      <c r="AQ114" s="113">
        <v>53108.51</v>
      </c>
      <c r="AR114" s="113">
        <v>53108.51</v>
      </c>
      <c r="AS114" s="113">
        <v>53108.51</v>
      </c>
      <c r="AT114" s="113">
        <v>53108.51</v>
      </c>
      <c r="AU114" s="113">
        <v>53108.51</v>
      </c>
    </row>
    <row r="115" spans="1:47" ht="13.5" thickBot="1" x14ac:dyDescent="0.25">
      <c r="A115" s="198" t="s">
        <v>434</v>
      </c>
      <c r="B115" s="113">
        <v>22301</v>
      </c>
      <c r="C115" s="113">
        <v>23306.53</v>
      </c>
      <c r="D115" s="113">
        <v>23306.53</v>
      </c>
      <c r="E115" s="113">
        <v>24037.86</v>
      </c>
      <c r="F115" s="113">
        <v>24037.86</v>
      </c>
      <c r="G115" s="113">
        <v>24769.200000000001</v>
      </c>
      <c r="H115" s="113">
        <v>24769.200000000001</v>
      </c>
      <c r="I115" s="113">
        <v>25500.58</v>
      </c>
      <c r="J115" s="113">
        <v>25500.58</v>
      </c>
      <c r="K115" s="113">
        <v>26231.919999999998</v>
      </c>
      <c r="L115" s="113">
        <v>26597.56</v>
      </c>
      <c r="M115" s="113">
        <v>27328.9</v>
      </c>
      <c r="N115" s="113">
        <v>27328.9</v>
      </c>
      <c r="O115" s="113">
        <v>28060.21</v>
      </c>
      <c r="P115" s="113">
        <v>28060.21</v>
      </c>
      <c r="Q115" s="113">
        <v>28791.57</v>
      </c>
      <c r="R115" s="113">
        <v>28791.57</v>
      </c>
      <c r="S115" s="113">
        <v>29522.9</v>
      </c>
      <c r="T115" s="113">
        <v>29522.9</v>
      </c>
      <c r="U115" s="113">
        <v>30254.240000000002</v>
      </c>
      <c r="V115" s="113">
        <v>30254.240000000002</v>
      </c>
      <c r="W115" s="113">
        <v>30985.599999999999</v>
      </c>
      <c r="X115" s="113">
        <v>30985.599999999999</v>
      </c>
      <c r="Y115" s="113">
        <v>31716.94</v>
      </c>
      <c r="Z115" s="113">
        <v>31716.94</v>
      </c>
      <c r="AA115" s="113">
        <v>32448.3</v>
      </c>
      <c r="AB115" s="113">
        <v>32448.3</v>
      </c>
      <c r="AC115" s="113">
        <v>33179.660000000003</v>
      </c>
      <c r="AD115" s="113">
        <v>33179.660000000003</v>
      </c>
      <c r="AE115" s="113">
        <v>33179.660000000003</v>
      </c>
      <c r="AF115" s="113">
        <v>33179.660000000003</v>
      </c>
      <c r="AG115" s="113">
        <v>33179.660000000003</v>
      </c>
      <c r="AH115" s="113">
        <v>33179.660000000003</v>
      </c>
      <c r="AI115" s="113">
        <v>33179.660000000003</v>
      </c>
      <c r="AJ115" s="113">
        <v>33179.660000000003</v>
      </c>
      <c r="AK115" s="113">
        <v>33179.660000000003</v>
      </c>
      <c r="AL115" s="113">
        <v>33179.660000000003</v>
      </c>
      <c r="AM115" s="113">
        <v>33179.660000000003</v>
      </c>
      <c r="AN115" s="113">
        <v>33179.660000000003</v>
      </c>
      <c r="AO115" s="113">
        <v>33179.660000000003</v>
      </c>
      <c r="AP115" s="113">
        <v>33179.660000000003</v>
      </c>
      <c r="AQ115" s="113">
        <v>33179.660000000003</v>
      </c>
      <c r="AR115" s="113">
        <v>33179.660000000003</v>
      </c>
      <c r="AS115" s="113">
        <v>33179.660000000003</v>
      </c>
      <c r="AT115" s="113">
        <v>33179.660000000003</v>
      </c>
      <c r="AU115" s="113">
        <v>33179.660000000003</v>
      </c>
    </row>
    <row r="116" spans="1:47" ht="13.5" thickBot="1" x14ac:dyDescent="0.25">
      <c r="A116" s="198" t="s">
        <v>433</v>
      </c>
      <c r="B116" s="113">
        <v>23032.28</v>
      </c>
      <c r="C116" s="113">
        <v>24037.84</v>
      </c>
      <c r="D116" s="113">
        <v>24037.84</v>
      </c>
      <c r="E116" s="113">
        <v>24769.17</v>
      </c>
      <c r="F116" s="113">
        <v>24769.17</v>
      </c>
      <c r="G116" s="113">
        <v>25500.560000000001</v>
      </c>
      <c r="H116" s="113">
        <v>25500.560000000001</v>
      </c>
      <c r="I116" s="113">
        <v>26231.89</v>
      </c>
      <c r="J116" s="113">
        <v>26231.89</v>
      </c>
      <c r="K116" s="113">
        <v>26963.23</v>
      </c>
      <c r="L116" s="113">
        <v>27328.87</v>
      </c>
      <c r="M116" s="113">
        <v>28060.18</v>
      </c>
      <c r="N116" s="113">
        <v>28060.18</v>
      </c>
      <c r="O116" s="113">
        <v>28791.54</v>
      </c>
      <c r="P116" s="113">
        <v>28791.54</v>
      </c>
      <c r="Q116" s="113">
        <v>29522.880000000001</v>
      </c>
      <c r="R116" s="113">
        <v>29522.880000000001</v>
      </c>
      <c r="S116" s="113">
        <v>30254.21</v>
      </c>
      <c r="T116" s="113">
        <v>30254.21</v>
      </c>
      <c r="U116" s="113">
        <v>30985.58</v>
      </c>
      <c r="V116" s="113">
        <v>30985.58</v>
      </c>
      <c r="W116" s="113">
        <v>31716.91</v>
      </c>
      <c r="X116" s="113">
        <v>31716.91</v>
      </c>
      <c r="Y116" s="113">
        <v>32448.27</v>
      </c>
      <c r="Z116" s="113">
        <v>32448.27</v>
      </c>
      <c r="AA116" s="113">
        <v>33179.629999999997</v>
      </c>
      <c r="AB116" s="113">
        <v>33179.629999999997</v>
      </c>
      <c r="AC116" s="113">
        <v>33910.97</v>
      </c>
      <c r="AD116" s="113">
        <v>33910.97</v>
      </c>
      <c r="AE116" s="113">
        <v>33910.97</v>
      </c>
      <c r="AF116" s="113">
        <v>33910.97</v>
      </c>
      <c r="AG116" s="113">
        <v>33910.97</v>
      </c>
      <c r="AH116" s="113">
        <v>33910.97</v>
      </c>
      <c r="AI116" s="113">
        <v>33910.97</v>
      </c>
      <c r="AJ116" s="113">
        <v>33910.97</v>
      </c>
      <c r="AK116" s="113">
        <v>33910.97</v>
      </c>
      <c r="AL116" s="113">
        <v>33910.97</v>
      </c>
      <c r="AM116" s="113">
        <v>33910.97</v>
      </c>
      <c r="AN116" s="113">
        <v>33910.97</v>
      </c>
      <c r="AO116" s="113">
        <v>33910.97</v>
      </c>
      <c r="AP116" s="113">
        <v>33910.97</v>
      </c>
      <c r="AQ116" s="113">
        <v>33910.97</v>
      </c>
      <c r="AR116" s="113">
        <v>33910.97</v>
      </c>
      <c r="AS116" s="113">
        <v>33910.97</v>
      </c>
      <c r="AT116" s="113">
        <v>33910.97</v>
      </c>
      <c r="AU116" s="113">
        <v>33910.97</v>
      </c>
    </row>
    <row r="117" spans="1:47" ht="13.5" thickBot="1" x14ac:dyDescent="0.25">
      <c r="A117" s="198" t="s">
        <v>432</v>
      </c>
      <c r="B117" s="113">
        <v>34662.03</v>
      </c>
      <c r="C117" s="113">
        <v>34662.03</v>
      </c>
      <c r="D117" s="113">
        <v>36026.61</v>
      </c>
      <c r="E117" s="113">
        <v>36026.61</v>
      </c>
      <c r="F117" s="113">
        <v>37391.17</v>
      </c>
      <c r="G117" s="113">
        <v>37391.17</v>
      </c>
      <c r="H117" s="113">
        <v>38755.72</v>
      </c>
      <c r="I117" s="113">
        <v>38755.72</v>
      </c>
      <c r="J117" s="113">
        <v>40120.33</v>
      </c>
      <c r="K117" s="113">
        <v>40120.33</v>
      </c>
      <c r="L117" s="113">
        <v>41484.879999999997</v>
      </c>
      <c r="M117" s="113">
        <v>41484.879999999997</v>
      </c>
      <c r="N117" s="113">
        <v>42849.440000000002</v>
      </c>
      <c r="O117" s="113">
        <v>42849.440000000002</v>
      </c>
      <c r="P117" s="113">
        <v>44213.99</v>
      </c>
      <c r="Q117" s="113">
        <v>44213.99</v>
      </c>
      <c r="R117" s="113">
        <v>45578.57</v>
      </c>
      <c r="S117" s="113">
        <v>45578.57</v>
      </c>
      <c r="T117" s="113">
        <v>46943.15</v>
      </c>
      <c r="U117" s="113">
        <v>46943.15</v>
      </c>
      <c r="V117" s="113">
        <v>48307.71</v>
      </c>
      <c r="W117" s="113">
        <v>48307.71</v>
      </c>
      <c r="X117" s="113">
        <v>49672.26</v>
      </c>
      <c r="Y117" s="113">
        <v>49672.26</v>
      </c>
      <c r="Z117" s="113">
        <v>49672.26</v>
      </c>
      <c r="AA117" s="113">
        <v>49672.26</v>
      </c>
      <c r="AB117" s="113">
        <v>49672.26</v>
      </c>
      <c r="AC117" s="113">
        <v>49672.26</v>
      </c>
      <c r="AD117" s="113">
        <v>49672.26</v>
      </c>
      <c r="AE117" s="113">
        <v>49672.26</v>
      </c>
      <c r="AF117" s="113">
        <v>49672.26</v>
      </c>
      <c r="AG117" s="113">
        <v>49672.26</v>
      </c>
      <c r="AH117" s="113">
        <v>49672.26</v>
      </c>
      <c r="AI117" s="113">
        <v>49672.26</v>
      </c>
      <c r="AJ117" s="113">
        <v>49672.26</v>
      </c>
      <c r="AK117" s="113">
        <v>49672.26</v>
      </c>
      <c r="AL117" s="113">
        <v>49672.26</v>
      </c>
      <c r="AM117" s="113">
        <v>49672.26</v>
      </c>
      <c r="AN117" s="113">
        <v>49672.26</v>
      </c>
      <c r="AO117" s="113">
        <v>49672.26</v>
      </c>
      <c r="AP117" s="113">
        <v>49672.26</v>
      </c>
      <c r="AQ117" s="113">
        <v>49672.26</v>
      </c>
      <c r="AR117" s="113">
        <v>49672.26</v>
      </c>
      <c r="AS117" s="113">
        <v>49672.26</v>
      </c>
      <c r="AT117" s="113">
        <v>49672.26</v>
      </c>
      <c r="AU117" s="113">
        <v>49672.26</v>
      </c>
    </row>
  </sheetData>
  <sheetProtection algorithmName="SHA-512" hashValue="flnreffdYvS6m+e6ETsQpO9NwwAmm3ifR+qEhQrS/A05BdLBgFgFUNjUZqV/T5bdUp46CrEpgtMYSdGT0lCYPw==" saltValue="A9fkcAg61hp5N4X6f3iv9g==" spinCount="100000" sheet="1" objects="1" scenarios="1"/>
  <phoneticPr fontId="0" type="noConversion"/>
  <pageMargins left="0.17" right="0.21" top="0.7" bottom="1" header="0.5"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3"/>
  <sheetViews>
    <sheetView workbookViewId="0">
      <selection activeCell="P10" sqref="P10"/>
    </sheetView>
  </sheetViews>
  <sheetFormatPr defaultColWidth="9.140625" defaultRowHeight="12.75" x14ac:dyDescent="0.2"/>
  <cols>
    <col min="1" max="1" width="5.140625" style="114" bestFit="1" customWidth="1"/>
    <col min="2" max="19" width="7.85546875" style="114" bestFit="1" customWidth="1"/>
    <col min="20" max="16384" width="9.140625" style="114"/>
  </cols>
  <sheetData>
    <row r="1" spans="1:19" ht="13.5" thickBot="1" x14ac:dyDescent="0.25">
      <c r="A1" s="5" t="s">
        <v>133</v>
      </c>
      <c r="B1" s="5">
        <v>4</v>
      </c>
      <c r="C1" s="5">
        <v>5</v>
      </c>
      <c r="D1" s="5">
        <v>6</v>
      </c>
      <c r="E1" s="5">
        <v>7</v>
      </c>
      <c r="F1" s="5">
        <v>8</v>
      </c>
      <c r="G1" s="5">
        <v>9</v>
      </c>
      <c r="H1" s="5">
        <v>10</v>
      </c>
      <c r="I1" s="5">
        <v>11</v>
      </c>
      <c r="J1" s="5">
        <v>12</v>
      </c>
      <c r="K1" s="5">
        <v>13</v>
      </c>
      <c r="L1" s="5" t="s">
        <v>134</v>
      </c>
      <c r="M1" s="5">
        <v>14</v>
      </c>
      <c r="N1" s="5">
        <v>15</v>
      </c>
      <c r="O1" s="5">
        <v>16</v>
      </c>
      <c r="P1" s="5">
        <v>17</v>
      </c>
      <c r="Q1" s="5">
        <v>18</v>
      </c>
      <c r="R1" s="5">
        <v>19</v>
      </c>
      <c r="S1" s="5">
        <v>20</v>
      </c>
    </row>
    <row r="2" spans="1:19" x14ac:dyDescent="0.2">
      <c r="A2" s="115">
        <v>0</v>
      </c>
      <c r="B2" s="113">
        <v>1903.79</v>
      </c>
      <c r="C2" s="113">
        <v>1913.99</v>
      </c>
      <c r="D2" s="113">
        <v>1942.67</v>
      </c>
      <c r="E2" s="113">
        <v>1982.09</v>
      </c>
      <c r="F2" s="113">
        <v>2027.14</v>
      </c>
      <c r="G2" s="113">
        <v>2083.44</v>
      </c>
      <c r="H2" s="113">
        <v>2151.02</v>
      </c>
      <c r="I2" s="113">
        <v>2235.48</v>
      </c>
      <c r="J2" s="113">
        <v>2336.84</v>
      </c>
      <c r="K2" s="113">
        <v>2415.67</v>
      </c>
      <c r="L2" s="113">
        <v>2415.67</v>
      </c>
      <c r="M2" s="113">
        <v>2612.75</v>
      </c>
      <c r="N2" s="113">
        <v>2798.57</v>
      </c>
      <c r="O2" s="113">
        <v>3051.96</v>
      </c>
      <c r="P2" s="113">
        <v>3299.73</v>
      </c>
      <c r="Q2" s="113">
        <v>3626.32</v>
      </c>
      <c r="R2" s="113">
        <v>3952.91</v>
      </c>
      <c r="S2" s="113">
        <v>4279.51</v>
      </c>
    </row>
    <row r="3" spans="1:19" x14ac:dyDescent="0.2">
      <c r="A3" s="115">
        <v>1</v>
      </c>
      <c r="B3" s="113">
        <v>1938.72</v>
      </c>
      <c r="C3" s="113">
        <v>1956.21</v>
      </c>
      <c r="D3" s="113">
        <v>1987.46</v>
      </c>
      <c r="E3" s="113">
        <v>2029.62</v>
      </c>
      <c r="F3" s="113">
        <v>2077</v>
      </c>
      <c r="G3" s="113">
        <v>2134.4899999999998</v>
      </c>
      <c r="H3" s="113">
        <v>2203.48</v>
      </c>
      <c r="I3" s="113">
        <v>2282.42</v>
      </c>
      <c r="J3" s="113">
        <v>2395.2600000000002</v>
      </c>
      <c r="K3" s="113">
        <v>2488.14</v>
      </c>
      <c r="L3" s="113">
        <v>2497.8000000000002</v>
      </c>
      <c r="M3" s="113">
        <v>2706.81</v>
      </c>
      <c r="N3" s="113">
        <v>2899.32</v>
      </c>
      <c r="O3" s="113">
        <v>3164.89</v>
      </c>
      <c r="P3" s="113">
        <v>3415.22</v>
      </c>
      <c r="Q3" s="113">
        <v>3753.24</v>
      </c>
      <c r="R3" s="113">
        <v>4091.27</v>
      </c>
      <c r="S3" s="113">
        <v>4429.29</v>
      </c>
    </row>
    <row r="4" spans="1:19" x14ac:dyDescent="0.2">
      <c r="A4" s="115">
        <v>2</v>
      </c>
      <c r="B4" s="113">
        <v>1971.62</v>
      </c>
      <c r="C4" s="113">
        <v>1989.12</v>
      </c>
      <c r="D4" s="113">
        <v>2022.81</v>
      </c>
      <c r="E4" s="113">
        <v>2067.59</v>
      </c>
      <c r="F4" s="113">
        <v>2117.1999999999998</v>
      </c>
      <c r="G4" s="113">
        <v>2175.81</v>
      </c>
      <c r="H4" s="113">
        <v>2246.14</v>
      </c>
      <c r="I4" s="113">
        <v>2326.7600000000002</v>
      </c>
      <c r="J4" s="113">
        <v>2450.65</v>
      </c>
      <c r="K4" s="113">
        <v>2557.19</v>
      </c>
      <c r="L4" s="113">
        <v>2576.36</v>
      </c>
      <c r="M4" s="113">
        <v>2796.95</v>
      </c>
      <c r="N4" s="113">
        <v>2995.87</v>
      </c>
      <c r="O4" s="113">
        <v>3273.21</v>
      </c>
      <c r="P4" s="113">
        <v>3525.78</v>
      </c>
      <c r="Q4" s="113">
        <v>3874.75</v>
      </c>
      <c r="R4" s="113">
        <v>4223.72</v>
      </c>
      <c r="S4" s="113">
        <v>4572.6899999999996</v>
      </c>
    </row>
    <row r="5" spans="1:19" x14ac:dyDescent="0.2">
      <c r="A5" s="115">
        <v>3</v>
      </c>
      <c r="B5" s="113">
        <v>2002.57</v>
      </c>
      <c r="C5" s="113">
        <v>2020.07</v>
      </c>
      <c r="D5" s="113">
        <v>2056.09</v>
      </c>
      <c r="E5" s="113">
        <v>2103.38</v>
      </c>
      <c r="F5" s="113">
        <v>2155.11</v>
      </c>
      <c r="G5" s="113">
        <v>2214.77</v>
      </c>
      <c r="H5" s="113">
        <v>2286.37</v>
      </c>
      <c r="I5" s="113">
        <v>2368.5700000000002</v>
      </c>
      <c r="J5" s="113">
        <v>2503.0700000000002</v>
      </c>
      <c r="K5" s="113">
        <v>2622.82</v>
      </c>
      <c r="L5" s="113">
        <v>2651.31</v>
      </c>
      <c r="M5" s="113">
        <v>2883.1</v>
      </c>
      <c r="N5" s="113">
        <v>3088.15</v>
      </c>
      <c r="O5" s="113">
        <v>3376.83</v>
      </c>
      <c r="P5" s="113">
        <v>3631.37</v>
      </c>
      <c r="Q5" s="113">
        <v>3990.79</v>
      </c>
      <c r="R5" s="113">
        <v>4350.21</v>
      </c>
      <c r="S5" s="113">
        <v>4709.63</v>
      </c>
    </row>
    <row r="6" spans="1:19" x14ac:dyDescent="0.2">
      <c r="A6" s="115">
        <v>4</v>
      </c>
      <c r="B6" s="113">
        <v>2031.65</v>
      </c>
      <c r="C6" s="113">
        <v>2049.14</v>
      </c>
      <c r="D6" s="113">
        <v>2087.39</v>
      </c>
      <c r="E6" s="113">
        <v>2137.0500000000002</v>
      </c>
      <c r="F6" s="113">
        <v>2190.81</v>
      </c>
      <c r="G6" s="113">
        <v>2251.46</v>
      </c>
      <c r="H6" s="113">
        <v>2324.25</v>
      </c>
      <c r="I6" s="113">
        <v>2407.94</v>
      </c>
      <c r="J6" s="113">
        <v>2552.59</v>
      </c>
      <c r="K6" s="113">
        <v>2685.1</v>
      </c>
      <c r="L6" s="113">
        <v>2722.65</v>
      </c>
      <c r="M6" s="113">
        <v>2965.25</v>
      </c>
      <c r="N6" s="113">
        <v>3176.14</v>
      </c>
      <c r="O6" s="113">
        <v>3475.72</v>
      </c>
      <c r="P6" s="113">
        <v>3731.96</v>
      </c>
      <c r="Q6" s="113">
        <v>4101.34</v>
      </c>
      <c r="R6" s="113">
        <v>4470.71</v>
      </c>
      <c r="S6" s="113">
        <v>4840.09</v>
      </c>
    </row>
    <row r="7" spans="1:19" x14ac:dyDescent="0.2">
      <c r="A7" s="115">
        <v>5</v>
      </c>
      <c r="B7" s="113">
        <v>2058.94</v>
      </c>
      <c r="C7" s="113">
        <v>2076.4299999999998</v>
      </c>
      <c r="D7" s="113">
        <v>2116.7800000000002</v>
      </c>
      <c r="E7" s="113">
        <v>2168.71</v>
      </c>
      <c r="F7" s="113">
        <v>2224.38</v>
      </c>
      <c r="G7" s="113">
        <v>2285.9699999999998</v>
      </c>
      <c r="H7" s="113">
        <v>2359.87</v>
      </c>
      <c r="I7" s="113">
        <v>2444.9499999999998</v>
      </c>
      <c r="J7" s="113">
        <v>2599.31</v>
      </c>
      <c r="K7" s="113">
        <v>2744.07</v>
      </c>
      <c r="L7" s="113">
        <v>2790.42</v>
      </c>
      <c r="M7" s="113">
        <v>3043.4</v>
      </c>
      <c r="N7" s="113">
        <v>3259.85</v>
      </c>
      <c r="O7" s="113">
        <v>3569.86</v>
      </c>
      <c r="P7" s="113">
        <v>3827.59</v>
      </c>
      <c r="Q7" s="113">
        <v>4206.43</v>
      </c>
      <c r="R7" s="113">
        <v>4585.2700000000004</v>
      </c>
      <c r="S7" s="113">
        <v>4964.1099999999997</v>
      </c>
    </row>
    <row r="8" spans="1:19" x14ac:dyDescent="0.2">
      <c r="A8" s="115">
        <v>6</v>
      </c>
      <c r="B8" s="113">
        <v>2084.52</v>
      </c>
      <c r="C8" s="113">
        <v>2109.3000000000002</v>
      </c>
      <c r="D8" s="113">
        <v>2151.64</v>
      </c>
      <c r="E8" s="113">
        <v>2205.71</v>
      </c>
      <c r="F8" s="113">
        <v>2263.1999999999998</v>
      </c>
      <c r="G8" s="113">
        <v>2325.66</v>
      </c>
      <c r="H8" s="113">
        <v>2400.62</v>
      </c>
      <c r="I8" s="113">
        <v>2479.7199999999998</v>
      </c>
      <c r="J8" s="113">
        <v>2643.32</v>
      </c>
      <c r="K8" s="113">
        <v>2799.82</v>
      </c>
      <c r="L8" s="113">
        <v>2854.67</v>
      </c>
      <c r="M8" s="113">
        <v>3117.59</v>
      </c>
      <c r="N8" s="113">
        <v>3339.32</v>
      </c>
      <c r="O8" s="113">
        <v>3659.31</v>
      </c>
      <c r="P8" s="113">
        <v>3918.31</v>
      </c>
      <c r="Q8" s="113">
        <v>4306.13</v>
      </c>
      <c r="R8" s="113">
        <v>4693.9399999999996</v>
      </c>
      <c r="S8" s="113">
        <v>5081.76</v>
      </c>
    </row>
    <row r="9" spans="1:19" x14ac:dyDescent="0.2">
      <c r="A9" s="115">
        <v>7</v>
      </c>
      <c r="B9" s="113">
        <v>2108.4699999999998</v>
      </c>
      <c r="C9" s="113">
        <v>2133.2600000000002</v>
      </c>
      <c r="D9" s="113">
        <v>2177.48</v>
      </c>
      <c r="E9" s="113">
        <v>2233.5700000000002</v>
      </c>
      <c r="F9" s="113">
        <v>2292.7800000000002</v>
      </c>
      <c r="G9" s="113">
        <v>2356.06</v>
      </c>
      <c r="H9" s="113">
        <v>2432</v>
      </c>
      <c r="I9" s="113">
        <v>2512.34</v>
      </c>
      <c r="J9" s="113">
        <v>2684.71</v>
      </c>
      <c r="K9" s="113">
        <v>2852.43</v>
      </c>
      <c r="L9" s="113">
        <v>2915.47</v>
      </c>
      <c r="M9" s="113">
        <v>3187.89</v>
      </c>
      <c r="N9" s="113">
        <v>3414.62</v>
      </c>
      <c r="O9" s="113">
        <v>3744.12</v>
      </c>
      <c r="P9" s="113">
        <v>4004.21</v>
      </c>
      <c r="Q9" s="113">
        <v>4400.53</v>
      </c>
      <c r="R9" s="113">
        <v>4796.8500000000004</v>
      </c>
      <c r="S9" s="113">
        <v>5193.17</v>
      </c>
    </row>
    <row r="10" spans="1:19" x14ac:dyDescent="0.2">
      <c r="A10" s="115">
        <v>8</v>
      </c>
      <c r="B10" s="113">
        <v>2130.88</v>
      </c>
      <c r="C10" s="113">
        <v>2155.67</v>
      </c>
      <c r="D10" s="113">
        <v>2201.66</v>
      </c>
      <c r="E10" s="113">
        <v>2259.67</v>
      </c>
      <c r="F10" s="113">
        <v>2320.5</v>
      </c>
      <c r="G10" s="113">
        <v>2384.56</v>
      </c>
      <c r="H10" s="113">
        <v>2461.42</v>
      </c>
      <c r="I10" s="113">
        <v>2542.91</v>
      </c>
      <c r="J10" s="113">
        <v>2723.6</v>
      </c>
      <c r="K10" s="113">
        <v>2902.02</v>
      </c>
      <c r="L10" s="113">
        <v>2972.9</v>
      </c>
      <c r="M10" s="113">
        <v>3254.39</v>
      </c>
      <c r="N10" s="113">
        <v>3485.85</v>
      </c>
      <c r="O10" s="113">
        <v>3824.39</v>
      </c>
      <c r="P10" s="113">
        <v>4085.42</v>
      </c>
      <c r="Q10" s="113">
        <v>4489.7700000000004</v>
      </c>
      <c r="R10" s="113">
        <v>4894.13</v>
      </c>
      <c r="S10" s="113">
        <v>5298.49</v>
      </c>
    </row>
    <row r="11" spans="1:19" x14ac:dyDescent="0.2">
      <c r="A11" s="115">
        <v>9</v>
      </c>
      <c r="B11" s="113">
        <v>2151.83</v>
      </c>
      <c r="C11" s="113">
        <v>2176.62</v>
      </c>
      <c r="D11" s="113">
        <v>2224.29</v>
      </c>
      <c r="E11" s="113">
        <v>2284.1</v>
      </c>
      <c r="F11" s="113">
        <v>2346.46</v>
      </c>
      <c r="G11" s="113">
        <v>2411.23</v>
      </c>
      <c r="H11" s="113">
        <v>2488.96</v>
      </c>
      <c r="I11" s="113">
        <v>2571.5300000000002</v>
      </c>
      <c r="J11" s="113">
        <v>2760.1</v>
      </c>
      <c r="K11" s="113">
        <v>2948.68</v>
      </c>
      <c r="L11" s="113">
        <v>3027.08</v>
      </c>
      <c r="M11" s="113">
        <v>3317.18</v>
      </c>
      <c r="N11" s="113">
        <v>3553.1</v>
      </c>
      <c r="O11" s="113">
        <v>3900.23</v>
      </c>
      <c r="P11" s="113">
        <v>4162.05</v>
      </c>
      <c r="Q11" s="113">
        <v>4574</v>
      </c>
      <c r="R11" s="113">
        <v>4985.9399999999996</v>
      </c>
      <c r="S11" s="113">
        <v>5397.88</v>
      </c>
    </row>
    <row r="12" spans="1:19" x14ac:dyDescent="0.2">
      <c r="A12" s="115">
        <v>10</v>
      </c>
      <c r="B12" s="113">
        <v>2171.4</v>
      </c>
      <c r="C12" s="113">
        <v>2196.19</v>
      </c>
      <c r="D12" s="113">
        <v>2245.4299999999998</v>
      </c>
      <c r="E12" s="113">
        <v>2306.94</v>
      </c>
      <c r="F12" s="113">
        <v>2370.73</v>
      </c>
      <c r="G12" s="113">
        <v>2436.1799999999998</v>
      </c>
      <c r="H12" s="113">
        <v>2514.7199999999998</v>
      </c>
      <c r="I12" s="113">
        <v>2598.31</v>
      </c>
      <c r="J12" s="113">
        <v>2794.31</v>
      </c>
      <c r="K12" s="113">
        <v>2992.53</v>
      </c>
      <c r="L12" s="113">
        <v>3078.1</v>
      </c>
      <c r="M12" s="113">
        <v>3376.39</v>
      </c>
      <c r="N12" s="113">
        <v>3616.52</v>
      </c>
      <c r="O12" s="113">
        <v>3971.77</v>
      </c>
      <c r="P12" s="113">
        <v>4234.2700000000004</v>
      </c>
      <c r="Q12" s="113">
        <v>4653.3599999999997</v>
      </c>
      <c r="R12" s="113">
        <v>5072.45</v>
      </c>
      <c r="S12" s="113">
        <v>5491.55</v>
      </c>
    </row>
    <row r="13" spans="1:19" x14ac:dyDescent="0.2">
      <c r="A13" s="115">
        <v>11</v>
      </c>
      <c r="B13" s="113">
        <v>2189.67</v>
      </c>
      <c r="C13" s="113">
        <v>2221.7399999999998</v>
      </c>
      <c r="D13" s="113">
        <v>2272.4699999999998</v>
      </c>
      <c r="E13" s="113">
        <v>2335.5700000000002</v>
      </c>
      <c r="F13" s="113">
        <v>2400.7199999999998</v>
      </c>
      <c r="G13" s="113">
        <v>2466.79</v>
      </c>
      <c r="H13" s="113">
        <v>2546.09</v>
      </c>
      <c r="I13" s="113">
        <v>2623.33</v>
      </c>
      <c r="J13" s="113">
        <v>2826.34</v>
      </c>
      <c r="K13" s="113">
        <v>3033.7</v>
      </c>
      <c r="L13" s="113">
        <v>3126.09</v>
      </c>
      <c r="M13" s="113">
        <v>3432.13</v>
      </c>
      <c r="N13" s="113">
        <v>3676.22</v>
      </c>
      <c r="O13" s="113">
        <v>4039.16</v>
      </c>
      <c r="P13" s="113">
        <v>4302.2299999999996</v>
      </c>
      <c r="Q13" s="113">
        <v>4728.05</v>
      </c>
      <c r="R13" s="113">
        <v>5153.87</v>
      </c>
      <c r="S13" s="113">
        <v>5579.69</v>
      </c>
    </row>
    <row r="14" spans="1:19" x14ac:dyDescent="0.2">
      <c r="A14" s="115">
        <v>12</v>
      </c>
      <c r="B14" s="113">
        <v>2206.6999999999998</v>
      </c>
      <c r="C14" s="113">
        <v>2238.7800000000002</v>
      </c>
      <c r="D14" s="113">
        <v>2290.89</v>
      </c>
      <c r="E14" s="113">
        <v>2355.5</v>
      </c>
      <c r="F14" s="113">
        <v>2421.91</v>
      </c>
      <c r="G14" s="113">
        <v>2488.5700000000002</v>
      </c>
      <c r="H14" s="113">
        <v>2568.5700000000002</v>
      </c>
      <c r="I14" s="113">
        <v>2646.7</v>
      </c>
      <c r="J14" s="113">
        <v>2856.31</v>
      </c>
      <c r="K14" s="113">
        <v>3072.31</v>
      </c>
      <c r="L14" s="113">
        <v>3171.18</v>
      </c>
      <c r="M14" s="113">
        <v>3484.54</v>
      </c>
      <c r="N14" s="113">
        <v>3732.36</v>
      </c>
      <c r="O14" s="113">
        <v>4102.5600000000004</v>
      </c>
      <c r="P14" s="113">
        <v>4366.1099999999997</v>
      </c>
      <c r="Q14" s="113">
        <v>4798.25</v>
      </c>
      <c r="R14" s="113">
        <v>5230.3900000000003</v>
      </c>
      <c r="S14" s="113">
        <v>5662.53</v>
      </c>
    </row>
    <row r="15" spans="1:19" x14ac:dyDescent="0.2">
      <c r="A15" s="115">
        <v>13</v>
      </c>
      <c r="B15" s="113">
        <v>2222.58</v>
      </c>
      <c r="C15" s="113">
        <v>2254.66</v>
      </c>
      <c r="D15" s="113">
        <v>2308.08</v>
      </c>
      <c r="E15" s="113">
        <v>2374.08</v>
      </c>
      <c r="F15" s="113">
        <v>2441.6799999999998</v>
      </c>
      <c r="G15" s="113">
        <v>2508.9</v>
      </c>
      <c r="H15" s="113">
        <v>2589.56</v>
      </c>
      <c r="I15" s="113">
        <v>2668.51</v>
      </c>
      <c r="J15" s="113">
        <v>2884.33</v>
      </c>
      <c r="K15" s="113">
        <v>3108.47</v>
      </c>
      <c r="L15" s="113">
        <v>3213.49</v>
      </c>
      <c r="M15" s="113">
        <v>3533.76</v>
      </c>
      <c r="N15" s="113">
        <v>3785.08</v>
      </c>
      <c r="O15" s="113">
        <v>4162.12</v>
      </c>
      <c r="P15" s="113">
        <v>4426.07</v>
      </c>
      <c r="Q15" s="113">
        <v>4864.1400000000003</v>
      </c>
      <c r="R15" s="113">
        <v>5302.22</v>
      </c>
      <c r="S15" s="113">
        <v>5740.29</v>
      </c>
    </row>
    <row r="16" spans="1:19" x14ac:dyDescent="0.2">
      <c r="A16" s="115">
        <v>14</v>
      </c>
      <c r="B16" s="113">
        <v>2237.38</v>
      </c>
      <c r="C16" s="113">
        <v>2269.46</v>
      </c>
      <c r="D16" s="113">
        <v>2324.09</v>
      </c>
      <c r="E16" s="113">
        <v>2391.41</v>
      </c>
      <c r="F16" s="113">
        <v>2460.13</v>
      </c>
      <c r="G16" s="113">
        <v>2527.85</v>
      </c>
      <c r="H16" s="113">
        <v>2609.13</v>
      </c>
      <c r="I16" s="113">
        <v>2688.84</v>
      </c>
      <c r="J16" s="113">
        <v>2910.5</v>
      </c>
      <c r="K16" s="113">
        <v>3142.32</v>
      </c>
      <c r="L16" s="113">
        <v>3253.14</v>
      </c>
      <c r="M16" s="113">
        <v>3579.93</v>
      </c>
      <c r="N16" s="113">
        <v>3834.54</v>
      </c>
      <c r="O16" s="113">
        <v>4218.01</v>
      </c>
      <c r="P16" s="113">
        <v>4482.29</v>
      </c>
      <c r="Q16" s="113">
        <v>4925.93</v>
      </c>
      <c r="R16" s="113">
        <v>5369.57</v>
      </c>
      <c r="S16" s="113">
        <v>5813.21</v>
      </c>
    </row>
    <row r="17" spans="1:19" x14ac:dyDescent="0.2">
      <c r="A17" s="115">
        <v>15</v>
      </c>
      <c r="B17" s="113">
        <v>2251.16</v>
      </c>
      <c r="C17" s="113">
        <v>2283.2399999999998</v>
      </c>
      <c r="D17" s="113">
        <v>2339.0100000000002</v>
      </c>
      <c r="E17" s="113">
        <v>2407.56</v>
      </c>
      <c r="F17" s="113">
        <v>2477.3200000000002</v>
      </c>
      <c r="G17" s="113">
        <v>2545.52</v>
      </c>
      <c r="H17" s="113">
        <v>2627.37</v>
      </c>
      <c r="I17" s="113">
        <v>2707.8</v>
      </c>
      <c r="J17" s="113">
        <v>2934.93</v>
      </c>
      <c r="K17" s="113">
        <v>3173.97</v>
      </c>
      <c r="L17" s="113">
        <v>3290.28</v>
      </c>
      <c r="M17" s="113">
        <v>3623.2</v>
      </c>
      <c r="N17" s="113">
        <v>3880.88</v>
      </c>
      <c r="O17" s="113">
        <v>4270.41</v>
      </c>
      <c r="P17" s="113">
        <v>4534.96</v>
      </c>
      <c r="Q17" s="113">
        <v>4983.8100000000004</v>
      </c>
      <c r="R17" s="113">
        <v>5432.67</v>
      </c>
      <c r="S17" s="113">
        <v>5881.52</v>
      </c>
    </row>
    <row r="18" spans="1:19" x14ac:dyDescent="0.2">
      <c r="A18" s="115">
        <v>16</v>
      </c>
      <c r="B18" s="113">
        <v>2260.27</v>
      </c>
      <c r="C18" s="113">
        <v>2299.64</v>
      </c>
      <c r="D18" s="113">
        <v>2356.37</v>
      </c>
      <c r="E18" s="113">
        <v>2425.9699999999998</v>
      </c>
      <c r="F18" s="113">
        <v>2500.62</v>
      </c>
      <c r="G18" s="113">
        <v>2566.14</v>
      </c>
      <c r="H18" s="113">
        <v>2648.42</v>
      </c>
      <c r="I18" s="113">
        <v>2722.1</v>
      </c>
      <c r="J18" s="113">
        <v>2967.74</v>
      </c>
      <c r="K18" s="113">
        <v>3211.42</v>
      </c>
      <c r="L18" s="113">
        <v>3325.02</v>
      </c>
      <c r="M18" s="113">
        <v>3668.21</v>
      </c>
      <c r="N18" s="113">
        <v>3929.09</v>
      </c>
      <c r="O18" s="113">
        <v>4326.1099999999997</v>
      </c>
      <c r="P18" s="113">
        <v>4582.84</v>
      </c>
      <c r="Q18" s="113">
        <v>5036.43</v>
      </c>
      <c r="R18" s="113">
        <v>5490.03</v>
      </c>
      <c r="S18" s="113">
        <v>5943.62</v>
      </c>
    </row>
    <row r="19" spans="1:19" x14ac:dyDescent="0.2">
      <c r="A19" s="115">
        <v>17</v>
      </c>
      <c r="B19" s="113">
        <v>2268.73</v>
      </c>
      <c r="C19" s="113">
        <v>2308.1</v>
      </c>
      <c r="D19" s="113">
        <v>2365.73</v>
      </c>
      <c r="E19" s="113">
        <v>2436.3000000000002</v>
      </c>
      <c r="F19" s="113">
        <v>2515.5300000000002</v>
      </c>
      <c r="G19" s="113">
        <v>2578.5300000000002</v>
      </c>
      <c r="H19" s="113">
        <v>2661.21</v>
      </c>
      <c r="I19" s="113">
        <v>2735.39</v>
      </c>
      <c r="J19" s="113">
        <v>2998.43</v>
      </c>
      <c r="K19" s="113">
        <v>3246.48</v>
      </c>
      <c r="L19" s="113">
        <v>3357.49</v>
      </c>
      <c r="M19" s="113">
        <v>3710.35</v>
      </c>
      <c r="N19" s="113">
        <v>3974.24</v>
      </c>
      <c r="O19" s="113">
        <v>4378.3</v>
      </c>
      <c r="P19" s="113">
        <v>4627.6000000000004</v>
      </c>
      <c r="Q19" s="113">
        <v>5085.62</v>
      </c>
      <c r="R19" s="113">
        <v>5543.65</v>
      </c>
      <c r="S19" s="113">
        <v>6001.67</v>
      </c>
    </row>
    <row r="20" spans="1:19" x14ac:dyDescent="0.2">
      <c r="A20" s="115">
        <v>18</v>
      </c>
      <c r="B20" s="113">
        <v>2276.58</v>
      </c>
      <c r="C20" s="113">
        <v>2315.9499999999998</v>
      </c>
      <c r="D20" s="113">
        <v>2374.4299999999998</v>
      </c>
      <c r="E20" s="113">
        <v>2445.89</v>
      </c>
      <c r="F20" s="113">
        <v>2529.4</v>
      </c>
      <c r="G20" s="113">
        <v>2590.04</v>
      </c>
      <c r="H20" s="113">
        <v>2673.1</v>
      </c>
      <c r="I20" s="113">
        <v>2747.75</v>
      </c>
      <c r="J20" s="113">
        <v>3027.11</v>
      </c>
      <c r="K20" s="113">
        <v>3279.26</v>
      </c>
      <c r="L20" s="113">
        <v>3387.82</v>
      </c>
      <c r="M20" s="113">
        <v>3749.79</v>
      </c>
      <c r="N20" s="113">
        <v>4016.48</v>
      </c>
      <c r="O20" s="113">
        <v>4427.16</v>
      </c>
      <c r="P20" s="113">
        <v>4669.41</v>
      </c>
      <c r="Q20" s="113">
        <v>5131.57</v>
      </c>
      <c r="R20" s="113">
        <v>5593.73</v>
      </c>
      <c r="S20" s="113">
        <v>6055.89</v>
      </c>
    </row>
    <row r="21" spans="1:19" x14ac:dyDescent="0.2">
      <c r="A21" s="115">
        <v>19</v>
      </c>
      <c r="B21" s="113">
        <v>2283.87</v>
      </c>
      <c r="C21" s="113">
        <v>2323.2399999999998</v>
      </c>
      <c r="D21" s="113">
        <v>2382.5</v>
      </c>
      <c r="E21" s="113">
        <v>2454.8000000000002</v>
      </c>
      <c r="F21" s="113">
        <v>2542.31</v>
      </c>
      <c r="G21" s="113">
        <v>2600.7399999999998</v>
      </c>
      <c r="H21" s="113">
        <v>2684.15</v>
      </c>
      <c r="I21" s="113">
        <v>2759.23</v>
      </c>
      <c r="J21" s="113">
        <v>3053.9</v>
      </c>
      <c r="K21" s="113">
        <v>3309.89</v>
      </c>
      <c r="L21" s="113">
        <v>3416.13</v>
      </c>
      <c r="M21" s="113">
        <v>3786.65</v>
      </c>
      <c r="N21" s="113">
        <v>4055.96</v>
      </c>
      <c r="O21" s="113">
        <v>4472.8599999999997</v>
      </c>
      <c r="P21" s="113">
        <v>4708.43</v>
      </c>
      <c r="Q21" s="113">
        <v>5174.45</v>
      </c>
      <c r="R21" s="113">
        <v>5640.47</v>
      </c>
      <c r="S21" s="113">
        <v>6106.49</v>
      </c>
    </row>
    <row r="22" spans="1:19" x14ac:dyDescent="0.2">
      <c r="A22" s="115">
        <v>20</v>
      </c>
      <c r="B22" s="113">
        <v>2290.64</v>
      </c>
      <c r="C22" s="113">
        <v>2330.0100000000002</v>
      </c>
      <c r="D22" s="113">
        <v>2389.9899999999998</v>
      </c>
      <c r="E22" s="113">
        <v>2463.0700000000002</v>
      </c>
      <c r="F22" s="113">
        <v>2554.31</v>
      </c>
      <c r="G22" s="113">
        <v>2610.6799999999998</v>
      </c>
      <c r="H22" s="113">
        <v>2694.41</v>
      </c>
      <c r="I22" s="113">
        <v>2769.89</v>
      </c>
      <c r="J22" s="113">
        <v>3078.89</v>
      </c>
      <c r="K22" s="113">
        <v>3338.48</v>
      </c>
      <c r="L22" s="113">
        <v>3442.54</v>
      </c>
      <c r="M22" s="113">
        <v>3821.09</v>
      </c>
      <c r="N22" s="113">
        <v>4092.85</v>
      </c>
      <c r="O22" s="113">
        <v>4515.57</v>
      </c>
      <c r="P22" s="113">
        <v>4744.82</v>
      </c>
      <c r="Q22" s="113">
        <v>5214.45</v>
      </c>
      <c r="R22" s="113">
        <v>5684.07</v>
      </c>
      <c r="S22" s="113">
        <v>6153.7</v>
      </c>
    </row>
    <row r="23" spans="1:19" x14ac:dyDescent="0.2">
      <c r="A23" s="115">
        <v>21</v>
      </c>
      <c r="B23" s="113">
        <v>2296.91</v>
      </c>
      <c r="C23" s="113">
        <v>2343.58</v>
      </c>
      <c r="D23" s="113">
        <v>2404.23</v>
      </c>
      <c r="E23" s="113">
        <v>2478.04</v>
      </c>
      <c r="F23" s="113">
        <v>2572.75</v>
      </c>
      <c r="G23" s="113">
        <v>2627.2</v>
      </c>
      <c r="H23" s="113">
        <v>2711.23</v>
      </c>
      <c r="I23" s="113">
        <v>2779.79</v>
      </c>
      <c r="J23" s="113">
        <v>3102.2</v>
      </c>
      <c r="K23" s="113">
        <v>3365.16</v>
      </c>
      <c r="L23" s="113">
        <v>3467.15</v>
      </c>
      <c r="M23" s="113">
        <v>3853.23</v>
      </c>
      <c r="N23" s="113">
        <v>4127.28</v>
      </c>
      <c r="O23" s="113">
        <v>4555.45</v>
      </c>
      <c r="P23" s="113">
        <v>4778.75</v>
      </c>
      <c r="Q23" s="113">
        <v>5251.73</v>
      </c>
      <c r="R23" s="113">
        <v>5724.71</v>
      </c>
      <c r="S23" s="113">
        <v>6197.7</v>
      </c>
    </row>
    <row r="24" spans="1:19" x14ac:dyDescent="0.2">
      <c r="A24" s="115">
        <v>22</v>
      </c>
      <c r="B24" s="113">
        <v>2302.73</v>
      </c>
      <c r="C24" s="113">
        <v>2349.4</v>
      </c>
      <c r="D24" s="113">
        <v>2410.6799999999998</v>
      </c>
      <c r="E24" s="113">
        <v>2485.17</v>
      </c>
      <c r="F24" s="113">
        <v>2583.11</v>
      </c>
      <c r="G24" s="113">
        <v>2635.77</v>
      </c>
      <c r="H24" s="113">
        <v>2720.07</v>
      </c>
      <c r="I24" s="113">
        <v>2788.99</v>
      </c>
      <c r="J24" s="113">
        <v>3123.93</v>
      </c>
      <c r="K24" s="113">
        <v>3390.04</v>
      </c>
      <c r="L24" s="113">
        <v>3490.09</v>
      </c>
      <c r="M24" s="113">
        <v>3883.22</v>
      </c>
      <c r="N24" s="113">
        <v>4159.3900000000003</v>
      </c>
      <c r="O24" s="113">
        <v>4592.67</v>
      </c>
      <c r="P24" s="113">
        <v>4810.3599999999997</v>
      </c>
      <c r="Q24" s="113">
        <v>5286.47</v>
      </c>
      <c r="R24" s="113">
        <v>5762.58</v>
      </c>
      <c r="S24" s="113">
        <v>6238.69</v>
      </c>
    </row>
    <row r="25" spans="1:19" x14ac:dyDescent="0.2">
      <c r="A25" s="115">
        <v>23</v>
      </c>
      <c r="B25" s="113">
        <v>2308.13</v>
      </c>
      <c r="C25" s="113">
        <v>2354.8000000000002</v>
      </c>
      <c r="D25" s="113">
        <v>2416.66</v>
      </c>
      <c r="E25" s="113">
        <v>2491.7800000000002</v>
      </c>
      <c r="F25" s="113">
        <v>2592.7399999999998</v>
      </c>
      <c r="G25" s="113">
        <v>2643.72</v>
      </c>
      <c r="H25" s="113">
        <v>2728.28</v>
      </c>
      <c r="I25" s="113">
        <v>2797.52</v>
      </c>
      <c r="J25" s="113">
        <v>3144.16</v>
      </c>
      <c r="K25" s="113">
        <v>3413.21</v>
      </c>
      <c r="L25" s="113">
        <v>3511.44</v>
      </c>
      <c r="M25" s="113">
        <v>3911.16</v>
      </c>
      <c r="N25" s="113">
        <v>4189.33</v>
      </c>
      <c r="O25" s="113">
        <v>4627.38</v>
      </c>
      <c r="P25" s="113">
        <v>4839.79</v>
      </c>
      <c r="Q25" s="113">
        <v>5318.81</v>
      </c>
      <c r="R25" s="113">
        <v>5797.83</v>
      </c>
      <c r="S25" s="113">
        <v>6276.85</v>
      </c>
    </row>
    <row r="26" spans="1:19" x14ac:dyDescent="0.2">
      <c r="A26" s="115">
        <v>24</v>
      </c>
      <c r="B26" s="113">
        <v>2313.14</v>
      </c>
      <c r="C26" s="113">
        <v>2359.8000000000002</v>
      </c>
      <c r="D26" s="113">
        <v>2422.1999999999998</v>
      </c>
      <c r="E26" s="113">
        <v>2497.91</v>
      </c>
      <c r="F26" s="113">
        <v>2601.67</v>
      </c>
      <c r="G26" s="113">
        <v>2651.1</v>
      </c>
      <c r="H26" s="113">
        <v>2735.9</v>
      </c>
      <c r="I26" s="113">
        <v>2805.43</v>
      </c>
      <c r="J26" s="113">
        <v>3163</v>
      </c>
      <c r="K26" s="113">
        <v>3434.8</v>
      </c>
      <c r="L26" s="113">
        <v>3531.31</v>
      </c>
      <c r="M26" s="113">
        <v>3937.2</v>
      </c>
      <c r="N26" s="113">
        <v>4217.22</v>
      </c>
      <c r="O26" s="113">
        <v>4659.7299999999996</v>
      </c>
      <c r="P26" s="113">
        <v>4867.17</v>
      </c>
      <c r="Q26" s="113">
        <v>5348.91</v>
      </c>
      <c r="R26" s="113">
        <v>5830.64</v>
      </c>
      <c r="S26" s="113">
        <v>6312.38</v>
      </c>
    </row>
    <row r="27" spans="1:19" x14ac:dyDescent="0.2">
      <c r="A27" s="115">
        <v>25</v>
      </c>
      <c r="B27" s="113">
        <v>2317.7800000000002</v>
      </c>
      <c r="C27" s="113">
        <v>2364.44</v>
      </c>
      <c r="D27" s="113">
        <v>2427.35</v>
      </c>
      <c r="E27" s="113">
        <v>2503.59</v>
      </c>
      <c r="F27" s="113">
        <v>2609.96</v>
      </c>
      <c r="G27" s="113">
        <v>2657.94</v>
      </c>
      <c r="H27" s="113">
        <v>2742.96</v>
      </c>
      <c r="I27" s="113">
        <v>2812.78</v>
      </c>
      <c r="J27" s="113">
        <v>3180.53</v>
      </c>
      <c r="K27" s="113">
        <v>3454.9</v>
      </c>
      <c r="L27" s="113">
        <v>3549.79</v>
      </c>
      <c r="M27" s="113">
        <v>3961.45</v>
      </c>
      <c r="N27" s="113">
        <v>4243.1899999999996</v>
      </c>
      <c r="O27" s="113">
        <v>4689.8599999999997</v>
      </c>
      <c r="P27" s="113">
        <v>4892.6499999999996</v>
      </c>
      <c r="Q27" s="113">
        <v>5376.91</v>
      </c>
      <c r="R27" s="113">
        <v>5861.16</v>
      </c>
      <c r="S27" s="113">
        <v>6345.42</v>
      </c>
    </row>
    <row r="28" spans="1:19" x14ac:dyDescent="0.2">
      <c r="A28" s="115">
        <v>26</v>
      </c>
      <c r="B28" s="113">
        <v>2322.08</v>
      </c>
      <c r="C28" s="113">
        <v>2376.04</v>
      </c>
      <c r="D28" s="113">
        <v>2439.41</v>
      </c>
      <c r="E28" s="113">
        <v>2516.15</v>
      </c>
      <c r="F28" s="113">
        <v>2624.95</v>
      </c>
      <c r="G28" s="113">
        <v>2671.58</v>
      </c>
      <c r="H28" s="113">
        <v>2756.81</v>
      </c>
      <c r="I28" s="113">
        <v>2819.59</v>
      </c>
      <c r="J28" s="113">
        <v>3196.84</v>
      </c>
      <c r="K28" s="113">
        <v>3473.59</v>
      </c>
      <c r="L28" s="113">
        <v>3566.98</v>
      </c>
      <c r="M28" s="113">
        <v>3984.02</v>
      </c>
      <c r="N28" s="113">
        <v>4267.3599999999997</v>
      </c>
      <c r="O28" s="113">
        <v>4717.91</v>
      </c>
      <c r="P28" s="113">
        <v>4916.34</v>
      </c>
      <c r="Q28" s="113">
        <v>5402.94</v>
      </c>
      <c r="R28" s="113">
        <v>5889.54</v>
      </c>
      <c r="S28" s="113">
        <v>6376.14</v>
      </c>
    </row>
    <row r="29" spans="1:19" x14ac:dyDescent="0.2">
      <c r="A29" s="115">
        <v>27</v>
      </c>
      <c r="B29" s="113">
        <v>2326.06</v>
      </c>
      <c r="C29" s="113">
        <v>2380.02</v>
      </c>
      <c r="D29" s="113">
        <v>2443.8200000000002</v>
      </c>
      <c r="E29" s="113">
        <v>2521.04</v>
      </c>
      <c r="F29" s="113">
        <v>2632.09</v>
      </c>
      <c r="G29" s="113">
        <v>2677.47</v>
      </c>
      <c r="H29" s="113">
        <v>2762.88</v>
      </c>
      <c r="I29" s="113">
        <v>2825.9</v>
      </c>
      <c r="J29" s="113">
        <v>3212</v>
      </c>
      <c r="K29" s="113">
        <v>3490.98</v>
      </c>
      <c r="L29" s="113">
        <v>3582.96</v>
      </c>
      <c r="M29" s="113">
        <v>4005.01</v>
      </c>
      <c r="N29" s="113">
        <v>4289.8500000000004</v>
      </c>
      <c r="O29" s="113">
        <v>4744.01</v>
      </c>
      <c r="P29" s="113">
        <v>4938.3599999999997</v>
      </c>
      <c r="Q29" s="113">
        <v>5427.14</v>
      </c>
      <c r="R29" s="113">
        <v>5915.92</v>
      </c>
      <c r="S29" s="113">
        <v>6404.7</v>
      </c>
    </row>
    <row r="30" spans="1:19" x14ac:dyDescent="0.2">
      <c r="A30" s="115">
        <v>28</v>
      </c>
      <c r="B30" s="113">
        <v>2329.7600000000002</v>
      </c>
      <c r="C30" s="113">
        <v>2383.71</v>
      </c>
      <c r="D30" s="113">
        <v>2447.92</v>
      </c>
      <c r="E30" s="113">
        <v>2525.5700000000002</v>
      </c>
      <c r="F30" s="113">
        <v>2638.72</v>
      </c>
      <c r="G30" s="113">
        <v>2682.92</v>
      </c>
      <c r="H30" s="113">
        <v>2768.52</v>
      </c>
      <c r="I30" s="113">
        <v>2831.75</v>
      </c>
      <c r="J30" s="113">
        <v>3226.09</v>
      </c>
      <c r="K30" s="113">
        <v>3507.15</v>
      </c>
      <c r="L30" s="113">
        <v>3597.8</v>
      </c>
      <c r="M30" s="113">
        <v>4024.53</v>
      </c>
      <c r="N30" s="113">
        <v>4310.76</v>
      </c>
      <c r="O30" s="113">
        <v>4768.29</v>
      </c>
      <c r="P30" s="113">
        <v>4958.82</v>
      </c>
      <c r="Q30" s="113">
        <v>5449.62</v>
      </c>
      <c r="R30" s="113">
        <v>5940.43</v>
      </c>
      <c r="S30" s="113">
        <v>6431.23</v>
      </c>
    </row>
    <row r="31" spans="1:19" x14ac:dyDescent="0.2">
      <c r="A31" s="115">
        <v>29</v>
      </c>
      <c r="B31" s="113">
        <v>2333.1799999999998</v>
      </c>
      <c r="C31" s="113">
        <v>2387.13</v>
      </c>
      <c r="D31" s="113">
        <v>2451.71</v>
      </c>
      <c r="E31" s="113">
        <v>2529.7600000000002</v>
      </c>
      <c r="F31" s="113">
        <v>2644.86</v>
      </c>
      <c r="G31" s="113">
        <v>2687.98</v>
      </c>
      <c r="H31" s="113">
        <v>2773.74</v>
      </c>
      <c r="I31" s="113">
        <v>2837.18</v>
      </c>
      <c r="J31" s="113">
        <v>3239.18</v>
      </c>
      <c r="K31" s="113">
        <v>3522.17</v>
      </c>
      <c r="L31" s="113">
        <v>3611.59</v>
      </c>
      <c r="M31" s="113">
        <v>4042.67</v>
      </c>
      <c r="N31" s="113">
        <v>4330.1899999999996</v>
      </c>
      <c r="O31" s="113">
        <v>4790.8599999999997</v>
      </c>
      <c r="P31" s="113">
        <v>4977.82</v>
      </c>
      <c r="Q31" s="113">
        <v>5470.51</v>
      </c>
      <c r="R31" s="113">
        <v>5963.19</v>
      </c>
      <c r="S31" s="113">
        <v>6455.88</v>
      </c>
    </row>
    <row r="32" spans="1:19" x14ac:dyDescent="0.2">
      <c r="A32" s="115">
        <v>30</v>
      </c>
      <c r="B32" s="113">
        <v>2336.35</v>
      </c>
      <c r="C32" s="113">
        <v>2390.3000000000002</v>
      </c>
      <c r="D32" s="113">
        <v>2455.23</v>
      </c>
      <c r="E32" s="113">
        <v>2533.65</v>
      </c>
      <c r="F32" s="113">
        <v>2650.55</v>
      </c>
      <c r="G32" s="113">
        <v>2692.67</v>
      </c>
      <c r="H32" s="113">
        <v>2778.58</v>
      </c>
      <c r="I32" s="113">
        <v>2842.21</v>
      </c>
      <c r="J32" s="113">
        <v>3251.34</v>
      </c>
      <c r="K32" s="113">
        <v>3536.12</v>
      </c>
      <c r="L32" s="113">
        <v>3624.39</v>
      </c>
      <c r="M32" s="113">
        <v>4059.53</v>
      </c>
      <c r="N32" s="113">
        <v>4348.25</v>
      </c>
      <c r="O32" s="113">
        <v>4811.84</v>
      </c>
      <c r="P32" s="113">
        <v>4995.47</v>
      </c>
      <c r="Q32" s="113">
        <v>5489.9</v>
      </c>
      <c r="R32" s="113">
        <v>5984.33</v>
      </c>
      <c r="S32" s="113">
        <v>6478.76</v>
      </c>
    </row>
    <row r="33" spans="1:19" x14ac:dyDescent="0.2">
      <c r="A33" s="115">
        <v>31</v>
      </c>
      <c r="B33" s="113">
        <v>2339.2800000000002</v>
      </c>
      <c r="C33" s="113">
        <v>2400.48</v>
      </c>
      <c r="D33" s="113">
        <v>2465.73</v>
      </c>
      <c r="E33" s="113">
        <v>2544.4899999999998</v>
      </c>
      <c r="F33" s="113">
        <v>2663.08</v>
      </c>
      <c r="G33" s="113">
        <v>2704.25</v>
      </c>
      <c r="H33" s="113">
        <v>2790.3</v>
      </c>
      <c r="I33" s="113">
        <v>2846.87</v>
      </c>
      <c r="J33" s="113">
        <v>3262.63</v>
      </c>
      <c r="K33" s="113">
        <v>3549.08</v>
      </c>
      <c r="L33" s="113">
        <v>3636.27</v>
      </c>
      <c r="M33" s="113">
        <v>4075.19</v>
      </c>
      <c r="N33" s="113">
        <v>4365.0200000000004</v>
      </c>
      <c r="O33" s="113">
        <v>4831.33</v>
      </c>
      <c r="P33" s="113">
        <v>5011.8500000000004</v>
      </c>
      <c r="Q33" s="113">
        <v>5507.9</v>
      </c>
      <c r="R33" s="113">
        <v>6003.95</v>
      </c>
      <c r="S33" s="113">
        <v>6500.01</v>
      </c>
    </row>
    <row r="34" spans="1:19" x14ac:dyDescent="0.2">
      <c r="A34" s="115">
        <v>32</v>
      </c>
      <c r="B34" s="113">
        <v>2342</v>
      </c>
      <c r="C34" s="113">
        <v>2403.1999999999998</v>
      </c>
      <c r="D34" s="113">
        <v>2468.7399999999998</v>
      </c>
      <c r="E34" s="113">
        <v>2547.83</v>
      </c>
      <c r="F34" s="113">
        <v>2667.97</v>
      </c>
      <c r="G34" s="113">
        <v>2708.27</v>
      </c>
      <c r="H34" s="113">
        <v>2794.46</v>
      </c>
      <c r="I34" s="113">
        <v>2851.18</v>
      </c>
      <c r="J34" s="113">
        <v>3273.1</v>
      </c>
      <c r="K34" s="113">
        <v>3561.11</v>
      </c>
      <c r="L34" s="113">
        <v>3647.3</v>
      </c>
      <c r="M34" s="113">
        <v>4089.73</v>
      </c>
      <c r="N34" s="113">
        <v>4380.6000000000004</v>
      </c>
      <c r="O34" s="113">
        <v>4849.43</v>
      </c>
      <c r="P34" s="113">
        <v>5027.05</v>
      </c>
      <c r="Q34" s="113">
        <v>5524.61</v>
      </c>
      <c r="R34" s="113">
        <v>6022.16</v>
      </c>
      <c r="S34" s="113">
        <v>6519.72</v>
      </c>
    </row>
    <row r="35" spans="1:19" x14ac:dyDescent="0.2">
      <c r="A35" s="115">
        <v>33</v>
      </c>
      <c r="B35" s="113">
        <v>2344.52</v>
      </c>
      <c r="C35" s="113">
        <v>2405.7199999999998</v>
      </c>
      <c r="D35" s="113">
        <v>2471.5300000000002</v>
      </c>
      <c r="E35" s="113">
        <v>2550.92</v>
      </c>
      <c r="F35" s="113">
        <v>2672.5</v>
      </c>
      <c r="G35" s="113">
        <v>2712</v>
      </c>
      <c r="H35" s="113">
        <v>2798.31</v>
      </c>
      <c r="I35" s="113">
        <v>2855.18</v>
      </c>
      <c r="J35" s="113">
        <v>3282.83</v>
      </c>
      <c r="K35" s="113">
        <v>3572.28</v>
      </c>
      <c r="L35" s="113">
        <v>3657.54</v>
      </c>
      <c r="M35" s="113">
        <v>4103.2299999999996</v>
      </c>
      <c r="N35" s="113">
        <v>4395.0600000000004</v>
      </c>
      <c r="O35" s="113">
        <v>4866.24</v>
      </c>
      <c r="P35" s="113">
        <v>5041.1499999999996</v>
      </c>
      <c r="Q35" s="113">
        <v>5540.11</v>
      </c>
      <c r="R35" s="113">
        <v>6039.06</v>
      </c>
      <c r="S35" s="113">
        <v>6538.01</v>
      </c>
    </row>
    <row r="36" spans="1:19" x14ac:dyDescent="0.2">
      <c r="A36" s="115">
        <v>34</v>
      </c>
      <c r="B36" s="113">
        <v>2346.85</v>
      </c>
      <c r="C36" s="113">
        <v>2408.0500000000002</v>
      </c>
      <c r="D36" s="113">
        <v>2474.12</v>
      </c>
      <c r="E36" s="113">
        <v>2553.7800000000002</v>
      </c>
      <c r="F36" s="113">
        <v>2676.71</v>
      </c>
      <c r="G36" s="113">
        <v>2715.46</v>
      </c>
      <c r="H36" s="113">
        <v>2801.87</v>
      </c>
      <c r="I36" s="113">
        <v>2858.89</v>
      </c>
      <c r="J36" s="113">
        <v>3291.85</v>
      </c>
      <c r="K36" s="113">
        <v>3582.64</v>
      </c>
      <c r="L36" s="113">
        <v>3667.03</v>
      </c>
      <c r="M36" s="113">
        <v>4115.76</v>
      </c>
      <c r="N36" s="113">
        <v>4408.4799999999996</v>
      </c>
      <c r="O36" s="113">
        <v>4881.84</v>
      </c>
      <c r="P36" s="113">
        <v>5054.2299999999996</v>
      </c>
      <c r="Q36" s="113">
        <v>5554.48</v>
      </c>
      <c r="R36" s="113">
        <v>6054.73</v>
      </c>
      <c r="S36" s="113">
        <v>6554.98</v>
      </c>
    </row>
    <row r="37" spans="1:19" x14ac:dyDescent="0.2">
      <c r="A37" s="115">
        <v>35</v>
      </c>
      <c r="B37" s="113">
        <v>2349.0100000000002</v>
      </c>
      <c r="C37" s="113">
        <v>2410.21</v>
      </c>
      <c r="D37" s="113">
        <v>2476.52</v>
      </c>
      <c r="E37" s="113">
        <v>2556.4299999999998</v>
      </c>
      <c r="F37" s="113">
        <v>2680.6</v>
      </c>
      <c r="G37" s="113">
        <v>2718.65</v>
      </c>
      <c r="H37" s="113">
        <v>2805.17</v>
      </c>
      <c r="I37" s="113">
        <v>2862.32</v>
      </c>
      <c r="J37" s="113">
        <v>3300.21</v>
      </c>
      <c r="K37" s="113">
        <v>3592.25</v>
      </c>
      <c r="L37" s="113">
        <v>3675.83</v>
      </c>
      <c r="M37" s="113">
        <v>4127.38</v>
      </c>
      <c r="N37" s="113">
        <v>4420.93</v>
      </c>
      <c r="O37" s="113">
        <v>4896.32</v>
      </c>
      <c r="P37" s="113">
        <v>5066.37</v>
      </c>
      <c r="Q37" s="113">
        <v>5567.82</v>
      </c>
      <c r="R37" s="113">
        <v>6069.27</v>
      </c>
      <c r="S37" s="113">
        <v>6570.72</v>
      </c>
    </row>
    <row r="38" spans="1:19" x14ac:dyDescent="0.2">
      <c r="A38" s="115">
        <v>36</v>
      </c>
      <c r="B38" s="113">
        <v>2349.0100000000002</v>
      </c>
      <c r="C38" s="113">
        <v>2410.21</v>
      </c>
      <c r="D38" s="113">
        <v>2476.52</v>
      </c>
      <c r="E38" s="113">
        <v>2556.4299999999998</v>
      </c>
      <c r="F38" s="113">
        <v>2680.6</v>
      </c>
      <c r="G38" s="113">
        <v>2718.65</v>
      </c>
      <c r="H38" s="113">
        <v>2805.17</v>
      </c>
      <c r="I38" s="113">
        <v>2862.32</v>
      </c>
      <c r="J38" s="113">
        <v>3300.21</v>
      </c>
      <c r="K38" s="113">
        <v>3592.25</v>
      </c>
      <c r="L38" s="113">
        <v>3675.83</v>
      </c>
      <c r="M38" s="113">
        <v>4127.38</v>
      </c>
      <c r="N38" s="113">
        <v>4420.93</v>
      </c>
      <c r="O38" s="113">
        <v>4896.32</v>
      </c>
      <c r="P38" s="113">
        <v>5066.37</v>
      </c>
      <c r="Q38" s="113">
        <v>5567.82</v>
      </c>
      <c r="R38" s="113">
        <v>6069.27</v>
      </c>
      <c r="S38" s="113">
        <v>6570.72</v>
      </c>
    </row>
    <row r="39" spans="1:19" x14ac:dyDescent="0.2">
      <c r="A39" s="115">
        <v>37</v>
      </c>
      <c r="B39" s="113">
        <v>2349.0100000000002</v>
      </c>
      <c r="C39" s="113">
        <v>2410.21</v>
      </c>
      <c r="D39" s="113">
        <v>2476.52</v>
      </c>
      <c r="E39" s="113">
        <v>2556.4299999999998</v>
      </c>
      <c r="F39" s="113">
        <v>2680.6</v>
      </c>
      <c r="G39" s="113">
        <v>2718.65</v>
      </c>
      <c r="H39" s="113">
        <v>2805.17</v>
      </c>
      <c r="I39" s="113">
        <v>2862.32</v>
      </c>
      <c r="J39" s="113">
        <v>3300.21</v>
      </c>
      <c r="K39" s="113">
        <v>3592.25</v>
      </c>
      <c r="L39" s="113">
        <v>3675.83</v>
      </c>
      <c r="M39" s="113">
        <v>4127.38</v>
      </c>
      <c r="N39" s="113">
        <v>4420.93</v>
      </c>
      <c r="O39" s="113">
        <v>4896.32</v>
      </c>
      <c r="P39" s="113">
        <v>5066.37</v>
      </c>
      <c r="Q39" s="113">
        <v>5567.82</v>
      </c>
      <c r="R39" s="113">
        <v>6069.27</v>
      </c>
      <c r="S39" s="113">
        <v>6570.72</v>
      </c>
    </row>
    <row r="40" spans="1:19" x14ac:dyDescent="0.2">
      <c r="A40" s="115">
        <v>38</v>
      </c>
      <c r="B40" s="113">
        <v>2349.0100000000002</v>
      </c>
      <c r="C40" s="113">
        <v>2410.21</v>
      </c>
      <c r="D40" s="113">
        <v>2476.52</v>
      </c>
      <c r="E40" s="113">
        <v>2556.4299999999998</v>
      </c>
      <c r="F40" s="113">
        <v>2680.6</v>
      </c>
      <c r="G40" s="113">
        <v>2718.65</v>
      </c>
      <c r="H40" s="113">
        <v>2805.17</v>
      </c>
      <c r="I40" s="113">
        <v>2862.32</v>
      </c>
      <c r="J40" s="113">
        <v>3300.21</v>
      </c>
      <c r="K40" s="113">
        <v>3592.25</v>
      </c>
      <c r="L40" s="113">
        <v>3675.83</v>
      </c>
      <c r="M40" s="113">
        <v>4127.38</v>
      </c>
      <c r="N40" s="113">
        <v>4420.93</v>
      </c>
      <c r="O40" s="113">
        <v>4896.32</v>
      </c>
      <c r="P40" s="113">
        <v>5066.37</v>
      </c>
      <c r="Q40" s="113">
        <v>5567.82</v>
      </c>
      <c r="R40" s="113">
        <v>6069.27</v>
      </c>
      <c r="S40" s="113">
        <v>6570.72</v>
      </c>
    </row>
    <row r="41" spans="1:19" x14ac:dyDescent="0.2">
      <c r="A41" s="115">
        <v>39</v>
      </c>
      <c r="B41" s="113">
        <v>2349.0100000000002</v>
      </c>
      <c r="C41" s="113">
        <v>2410.21</v>
      </c>
      <c r="D41" s="113">
        <v>2476.52</v>
      </c>
      <c r="E41" s="113">
        <v>2556.4299999999998</v>
      </c>
      <c r="F41" s="113">
        <v>2680.6</v>
      </c>
      <c r="G41" s="113">
        <v>2718.65</v>
      </c>
      <c r="H41" s="113">
        <v>2805.17</v>
      </c>
      <c r="I41" s="113">
        <v>2862.32</v>
      </c>
      <c r="J41" s="113">
        <v>3300.21</v>
      </c>
      <c r="K41" s="113">
        <v>3592.25</v>
      </c>
      <c r="L41" s="113">
        <v>3675.83</v>
      </c>
      <c r="M41" s="113">
        <v>4127.38</v>
      </c>
      <c r="N41" s="113">
        <v>4420.93</v>
      </c>
      <c r="O41" s="113">
        <v>4896.32</v>
      </c>
      <c r="P41" s="113">
        <v>5066.37</v>
      </c>
      <c r="Q41" s="113">
        <v>5567.82</v>
      </c>
      <c r="R41" s="113">
        <v>6069.27</v>
      </c>
      <c r="S41" s="113">
        <v>6570.72</v>
      </c>
    </row>
    <row r="42" spans="1:19" x14ac:dyDescent="0.2">
      <c r="A42" s="115">
        <v>40</v>
      </c>
      <c r="B42" s="113">
        <v>2349.0100000000002</v>
      </c>
      <c r="C42" s="113">
        <v>2410.21</v>
      </c>
      <c r="D42" s="113">
        <v>2476.52</v>
      </c>
      <c r="E42" s="113">
        <v>2556.4299999999998</v>
      </c>
      <c r="F42" s="113">
        <v>2680.6</v>
      </c>
      <c r="G42" s="113">
        <v>2718.65</v>
      </c>
      <c r="H42" s="113">
        <v>2805.17</v>
      </c>
      <c r="I42" s="113">
        <v>2862.32</v>
      </c>
      <c r="J42" s="113">
        <v>3300.21</v>
      </c>
      <c r="K42" s="113">
        <v>3592.25</v>
      </c>
      <c r="L42" s="113">
        <v>3675.83</v>
      </c>
      <c r="M42" s="113">
        <v>4127.38</v>
      </c>
      <c r="N42" s="113">
        <v>4420.93</v>
      </c>
      <c r="O42" s="113">
        <v>4896.32</v>
      </c>
      <c r="P42" s="113">
        <v>5066.37</v>
      </c>
      <c r="Q42" s="113">
        <v>5567.82</v>
      </c>
      <c r="R42" s="113">
        <v>6069.27</v>
      </c>
      <c r="S42" s="113">
        <v>6570.72</v>
      </c>
    </row>
    <row r="43" spans="1:19" x14ac:dyDescent="0.2">
      <c r="A43" s="115">
        <v>41</v>
      </c>
      <c r="B43" s="113">
        <v>2349.0100000000002</v>
      </c>
      <c r="C43" s="113">
        <v>2410.21</v>
      </c>
      <c r="D43" s="113">
        <v>2476.52</v>
      </c>
      <c r="E43" s="113">
        <v>2556.4299999999998</v>
      </c>
      <c r="F43" s="113">
        <v>2680.6</v>
      </c>
      <c r="G43" s="113">
        <v>2718.65</v>
      </c>
      <c r="H43" s="113">
        <v>2805.17</v>
      </c>
      <c r="I43" s="113">
        <v>2862.32</v>
      </c>
      <c r="J43" s="113">
        <v>3300.21</v>
      </c>
      <c r="K43" s="113">
        <v>3592.25</v>
      </c>
      <c r="L43" s="113">
        <v>3675.83</v>
      </c>
      <c r="M43" s="113">
        <v>4127.38</v>
      </c>
      <c r="N43" s="113">
        <v>4420.93</v>
      </c>
      <c r="O43" s="113">
        <v>4896.32</v>
      </c>
      <c r="P43" s="113">
        <v>5066.37</v>
      </c>
      <c r="Q43" s="113">
        <v>5567.82</v>
      </c>
      <c r="R43" s="113">
        <v>6069.27</v>
      </c>
      <c r="S43" s="113">
        <v>6570.72</v>
      </c>
    </row>
    <row r="44" spans="1:19" x14ac:dyDescent="0.2">
      <c r="A44" s="115">
        <v>42</v>
      </c>
      <c r="B44" s="113">
        <v>2349.0100000000002</v>
      </c>
      <c r="C44" s="113">
        <v>2410.21</v>
      </c>
      <c r="D44" s="113">
        <v>2476.52</v>
      </c>
      <c r="E44" s="113">
        <v>2556.4299999999998</v>
      </c>
      <c r="F44" s="113">
        <v>2680.6</v>
      </c>
      <c r="G44" s="113">
        <v>2718.65</v>
      </c>
      <c r="H44" s="113">
        <v>2805.17</v>
      </c>
      <c r="I44" s="113">
        <v>2862.32</v>
      </c>
      <c r="J44" s="113">
        <v>3300.21</v>
      </c>
      <c r="K44" s="113">
        <v>3592.25</v>
      </c>
      <c r="L44" s="113">
        <v>3675.83</v>
      </c>
      <c r="M44" s="113">
        <v>4127.38</v>
      </c>
      <c r="N44" s="113">
        <v>4420.93</v>
      </c>
      <c r="O44" s="113">
        <v>4896.32</v>
      </c>
      <c r="P44" s="113">
        <v>5066.37</v>
      </c>
      <c r="Q44" s="113">
        <v>5567.82</v>
      </c>
      <c r="R44" s="113">
        <v>6069.27</v>
      </c>
      <c r="S44" s="113">
        <v>6570.72</v>
      </c>
    </row>
    <row r="45" spans="1:19" x14ac:dyDescent="0.2">
      <c r="A45" s="115">
        <v>43</v>
      </c>
      <c r="B45" s="113">
        <v>2349.0100000000002</v>
      </c>
      <c r="C45" s="113">
        <v>2410.21</v>
      </c>
      <c r="D45" s="113">
        <v>2476.52</v>
      </c>
      <c r="E45" s="113">
        <v>2556.4299999999998</v>
      </c>
      <c r="F45" s="113">
        <v>2680.6</v>
      </c>
      <c r="G45" s="113">
        <v>2718.65</v>
      </c>
      <c r="H45" s="113">
        <v>2805.17</v>
      </c>
      <c r="I45" s="113">
        <v>2862.32</v>
      </c>
      <c r="J45" s="113">
        <v>3300.21</v>
      </c>
      <c r="K45" s="113">
        <v>3592.25</v>
      </c>
      <c r="L45" s="113">
        <v>3675.83</v>
      </c>
      <c r="M45" s="113">
        <v>4127.38</v>
      </c>
      <c r="N45" s="113">
        <v>4420.93</v>
      </c>
      <c r="O45" s="113">
        <v>4896.32</v>
      </c>
      <c r="P45" s="113">
        <v>5066.37</v>
      </c>
      <c r="Q45" s="113">
        <v>5567.82</v>
      </c>
      <c r="R45" s="113">
        <v>6069.27</v>
      </c>
      <c r="S45" s="113">
        <v>6570.72</v>
      </c>
    </row>
    <row r="46" spans="1:19" x14ac:dyDescent="0.2">
      <c r="A46" s="115">
        <v>44</v>
      </c>
      <c r="B46" s="113">
        <v>2349.0100000000002</v>
      </c>
      <c r="C46" s="113">
        <v>2410.21</v>
      </c>
      <c r="D46" s="113">
        <v>2476.52</v>
      </c>
      <c r="E46" s="113">
        <v>2556.4299999999998</v>
      </c>
      <c r="F46" s="113">
        <v>2680.6</v>
      </c>
      <c r="G46" s="113">
        <v>2718.65</v>
      </c>
      <c r="H46" s="113">
        <v>2805.17</v>
      </c>
      <c r="I46" s="113">
        <v>2862.32</v>
      </c>
      <c r="J46" s="113">
        <v>3300.21</v>
      </c>
      <c r="K46" s="113">
        <v>3592.25</v>
      </c>
      <c r="L46" s="113">
        <v>3675.83</v>
      </c>
      <c r="M46" s="113">
        <v>4127.38</v>
      </c>
      <c r="N46" s="113">
        <v>4420.93</v>
      </c>
      <c r="O46" s="113">
        <v>4896.32</v>
      </c>
      <c r="P46" s="113">
        <v>5066.37</v>
      </c>
      <c r="Q46" s="113">
        <v>5567.82</v>
      </c>
      <c r="R46" s="113">
        <v>6069.27</v>
      </c>
      <c r="S46" s="113">
        <v>6570.72</v>
      </c>
    </row>
    <row r="47" spans="1:19" x14ac:dyDescent="0.2">
      <c r="A47" s="115">
        <v>45</v>
      </c>
      <c r="B47" s="113">
        <v>2349.0100000000002</v>
      </c>
      <c r="C47" s="113">
        <v>2410.21</v>
      </c>
      <c r="D47" s="113">
        <v>2476.52</v>
      </c>
      <c r="E47" s="113">
        <v>2556.4299999999998</v>
      </c>
      <c r="F47" s="113">
        <v>2680.6</v>
      </c>
      <c r="G47" s="113">
        <v>2718.65</v>
      </c>
      <c r="H47" s="113">
        <v>2805.17</v>
      </c>
      <c r="I47" s="113">
        <v>2862.32</v>
      </c>
      <c r="J47" s="113">
        <v>3300.21</v>
      </c>
      <c r="K47" s="113">
        <v>3592.25</v>
      </c>
      <c r="L47" s="113">
        <v>3675.83</v>
      </c>
      <c r="M47" s="113">
        <v>4127.38</v>
      </c>
      <c r="N47" s="113">
        <v>4420.93</v>
      </c>
      <c r="O47" s="113">
        <v>4896.32</v>
      </c>
      <c r="P47" s="113">
        <v>5066.37</v>
      </c>
      <c r="Q47" s="113">
        <v>5567.82</v>
      </c>
      <c r="R47" s="113">
        <v>6069.27</v>
      </c>
      <c r="S47" s="113">
        <v>6570.72</v>
      </c>
    </row>
    <row r="48" spans="1:19" x14ac:dyDescent="0.2">
      <c r="A48" s="115">
        <v>46</v>
      </c>
      <c r="B48" s="113">
        <v>2349.0100000000002</v>
      </c>
      <c r="C48" s="113">
        <v>2410.21</v>
      </c>
      <c r="D48" s="113">
        <v>2476.52</v>
      </c>
      <c r="E48" s="113">
        <v>2556.4299999999998</v>
      </c>
      <c r="F48" s="113">
        <v>2680.6</v>
      </c>
      <c r="G48" s="113">
        <v>2718.65</v>
      </c>
      <c r="H48" s="113">
        <v>2805.17</v>
      </c>
      <c r="I48" s="113">
        <v>2862.32</v>
      </c>
      <c r="J48" s="113">
        <v>3300.21</v>
      </c>
      <c r="K48" s="113">
        <v>3592.25</v>
      </c>
      <c r="L48" s="113">
        <v>3675.83</v>
      </c>
      <c r="M48" s="113">
        <v>4127.38</v>
      </c>
      <c r="N48" s="113">
        <v>4420.93</v>
      </c>
      <c r="O48" s="113">
        <v>4896.32</v>
      </c>
      <c r="P48" s="113">
        <v>5066.37</v>
      </c>
      <c r="Q48" s="113">
        <v>5567.82</v>
      </c>
      <c r="R48" s="113">
        <v>6069.27</v>
      </c>
      <c r="S48" s="113">
        <v>6570.72</v>
      </c>
    </row>
    <row r="49" spans="1:49" x14ac:dyDescent="0.2">
      <c r="A49" s="115">
        <v>47</v>
      </c>
      <c r="B49" s="113">
        <v>2349.0100000000002</v>
      </c>
      <c r="C49" s="113">
        <v>2410.21</v>
      </c>
      <c r="D49" s="113">
        <v>2476.52</v>
      </c>
      <c r="E49" s="113">
        <v>2556.4299999999998</v>
      </c>
      <c r="F49" s="113">
        <v>2680.6</v>
      </c>
      <c r="G49" s="113">
        <v>2718.65</v>
      </c>
      <c r="H49" s="113">
        <v>2805.17</v>
      </c>
      <c r="I49" s="113">
        <v>2862.32</v>
      </c>
      <c r="J49" s="113">
        <v>3300.21</v>
      </c>
      <c r="K49" s="113">
        <v>3592.25</v>
      </c>
      <c r="L49" s="113">
        <v>3675.83</v>
      </c>
      <c r="M49" s="113">
        <v>4127.38</v>
      </c>
      <c r="N49" s="113">
        <v>4420.93</v>
      </c>
      <c r="O49" s="113">
        <v>4896.32</v>
      </c>
      <c r="P49" s="113">
        <v>5066.37</v>
      </c>
      <c r="Q49" s="113">
        <v>5567.82</v>
      </c>
      <c r="R49" s="113">
        <v>6069.27</v>
      </c>
      <c r="S49" s="113">
        <v>6570.72</v>
      </c>
    </row>
    <row r="54" spans="1:49" ht="13.5" thickBot="1" x14ac:dyDescent="0.25"/>
    <row r="55" spans="1:49" ht="13.5" thickBot="1" x14ac:dyDescent="0.25">
      <c r="A55" s="5" t="s">
        <v>133</v>
      </c>
      <c r="B55" s="115">
        <v>0</v>
      </c>
      <c r="C55" s="115">
        <v>1</v>
      </c>
      <c r="D55" s="115">
        <v>2</v>
      </c>
      <c r="E55" s="115">
        <v>3</v>
      </c>
      <c r="F55" s="115">
        <v>4</v>
      </c>
      <c r="G55" s="115">
        <v>5</v>
      </c>
      <c r="H55" s="115">
        <v>6</v>
      </c>
      <c r="I55" s="115">
        <v>7</v>
      </c>
      <c r="J55" s="115">
        <v>8</v>
      </c>
      <c r="K55" s="115">
        <v>9</v>
      </c>
      <c r="L55" s="115">
        <v>10</v>
      </c>
      <c r="M55" s="115">
        <v>11</v>
      </c>
      <c r="N55" s="115">
        <v>12</v>
      </c>
      <c r="O55" s="115">
        <v>13</v>
      </c>
      <c r="P55" s="115">
        <v>14</v>
      </c>
      <c r="Q55" s="115">
        <v>15</v>
      </c>
      <c r="R55" s="115">
        <v>16</v>
      </c>
      <c r="S55" s="115">
        <v>17</v>
      </c>
      <c r="T55" s="115">
        <v>18</v>
      </c>
      <c r="U55" s="115">
        <v>19</v>
      </c>
      <c r="V55" s="115">
        <v>20</v>
      </c>
      <c r="W55" s="115">
        <v>21</v>
      </c>
      <c r="X55" s="115">
        <v>22</v>
      </c>
      <c r="Y55" s="115">
        <v>23</v>
      </c>
      <c r="Z55" s="115">
        <v>24</v>
      </c>
      <c r="AA55" s="115">
        <v>25</v>
      </c>
      <c r="AB55" s="115">
        <v>26</v>
      </c>
      <c r="AC55" s="115">
        <v>27</v>
      </c>
      <c r="AD55" s="115">
        <v>28</v>
      </c>
      <c r="AE55" s="115">
        <v>29</v>
      </c>
      <c r="AF55" s="115">
        <v>30</v>
      </c>
      <c r="AG55" s="115">
        <v>31</v>
      </c>
      <c r="AH55" s="115">
        <v>32</v>
      </c>
      <c r="AI55" s="115">
        <v>33</v>
      </c>
      <c r="AJ55" s="115">
        <v>34</v>
      </c>
      <c r="AK55" s="115">
        <v>35</v>
      </c>
      <c r="AL55" s="115">
        <v>36</v>
      </c>
      <c r="AM55" s="115">
        <v>37</v>
      </c>
      <c r="AN55" s="115">
        <v>38</v>
      </c>
      <c r="AO55" s="115">
        <v>39</v>
      </c>
      <c r="AP55" s="115">
        <v>40</v>
      </c>
      <c r="AQ55" s="115">
        <v>41</v>
      </c>
      <c r="AR55" s="115">
        <v>42</v>
      </c>
      <c r="AS55" s="115">
        <v>43</v>
      </c>
      <c r="AT55" s="115">
        <v>44</v>
      </c>
      <c r="AU55" s="115">
        <v>45</v>
      </c>
      <c r="AV55" s="115">
        <v>46</v>
      </c>
      <c r="AW55" s="115">
        <v>47</v>
      </c>
    </row>
    <row r="56" spans="1:49" ht="13.5" thickBot="1" x14ac:dyDescent="0.25">
      <c r="A56" s="5" t="s">
        <v>157</v>
      </c>
      <c r="B56" s="113">
        <v>1903.79</v>
      </c>
      <c r="C56" s="113">
        <v>1938.72</v>
      </c>
      <c r="D56" s="113">
        <v>1971.62</v>
      </c>
      <c r="E56" s="113">
        <v>2002.57</v>
      </c>
      <c r="F56" s="113">
        <v>2031.65</v>
      </c>
      <c r="G56" s="113">
        <v>2058.94</v>
      </c>
      <c r="H56" s="113">
        <v>2084.52</v>
      </c>
      <c r="I56" s="113">
        <v>2108.4699999999998</v>
      </c>
      <c r="J56" s="113">
        <v>2130.88</v>
      </c>
      <c r="K56" s="113">
        <v>2151.83</v>
      </c>
      <c r="L56" s="113">
        <v>2171.4</v>
      </c>
      <c r="M56" s="113">
        <v>2189.67</v>
      </c>
      <c r="N56" s="113">
        <v>2206.6999999999998</v>
      </c>
      <c r="O56" s="113">
        <v>2222.58</v>
      </c>
      <c r="P56" s="113">
        <v>2237.38</v>
      </c>
      <c r="Q56" s="113">
        <v>2251.16</v>
      </c>
      <c r="R56" s="113">
        <v>2260.27</v>
      </c>
      <c r="S56" s="113">
        <v>2268.73</v>
      </c>
      <c r="T56" s="113">
        <v>2276.58</v>
      </c>
      <c r="U56" s="113">
        <v>2283.87</v>
      </c>
      <c r="V56" s="113">
        <v>2290.64</v>
      </c>
      <c r="W56" s="113">
        <v>2296.91</v>
      </c>
      <c r="X56" s="113">
        <v>2302.73</v>
      </c>
      <c r="Y56" s="113">
        <v>2308.13</v>
      </c>
      <c r="Z56" s="113">
        <v>2313.14</v>
      </c>
      <c r="AA56" s="113">
        <v>2317.7800000000002</v>
      </c>
      <c r="AB56" s="113">
        <v>2322.08</v>
      </c>
      <c r="AC56" s="113">
        <v>2326.06</v>
      </c>
      <c r="AD56" s="113">
        <v>2329.7600000000002</v>
      </c>
      <c r="AE56" s="113">
        <v>2333.1799999999998</v>
      </c>
      <c r="AF56" s="113">
        <v>2336.35</v>
      </c>
      <c r="AG56" s="113">
        <v>2339.2800000000002</v>
      </c>
      <c r="AH56" s="113">
        <v>2342</v>
      </c>
      <c r="AI56" s="113">
        <v>2344.52</v>
      </c>
      <c r="AJ56" s="113">
        <v>2346.85</v>
      </c>
      <c r="AK56" s="113">
        <v>2349.0100000000002</v>
      </c>
      <c r="AL56" s="113">
        <v>2349.0100000000002</v>
      </c>
      <c r="AM56" s="113">
        <v>2349.0100000000002</v>
      </c>
      <c r="AN56" s="113">
        <v>2349.0100000000002</v>
      </c>
      <c r="AO56" s="113">
        <v>2349.0100000000002</v>
      </c>
      <c r="AP56" s="113">
        <v>2349.0100000000002</v>
      </c>
      <c r="AQ56" s="113">
        <v>2349.0100000000002</v>
      </c>
      <c r="AR56" s="113">
        <v>2349.0100000000002</v>
      </c>
      <c r="AS56" s="113">
        <v>2349.0100000000002</v>
      </c>
      <c r="AT56" s="113">
        <v>2349.0100000000002</v>
      </c>
      <c r="AU56" s="113">
        <v>2349.0100000000002</v>
      </c>
      <c r="AV56" s="113">
        <v>2349.0100000000002</v>
      </c>
      <c r="AW56" s="113">
        <v>2349.0100000000002</v>
      </c>
    </row>
    <row r="57" spans="1:49" ht="13.5" thickBot="1" x14ac:dyDescent="0.25">
      <c r="A57" s="5" t="s">
        <v>158</v>
      </c>
      <c r="B57" s="113">
        <v>1913.99</v>
      </c>
      <c r="C57" s="113">
        <v>1956.21</v>
      </c>
      <c r="D57" s="113">
        <v>1989.12</v>
      </c>
      <c r="E57" s="113">
        <v>2020.07</v>
      </c>
      <c r="F57" s="113">
        <v>2049.14</v>
      </c>
      <c r="G57" s="113">
        <v>2076.4299999999998</v>
      </c>
      <c r="H57" s="113">
        <v>2109.3000000000002</v>
      </c>
      <c r="I57" s="113">
        <v>2133.2600000000002</v>
      </c>
      <c r="J57" s="113">
        <v>2155.67</v>
      </c>
      <c r="K57" s="113">
        <v>2176.62</v>
      </c>
      <c r="L57" s="113">
        <v>2196.19</v>
      </c>
      <c r="M57" s="113">
        <v>2221.7399999999998</v>
      </c>
      <c r="N57" s="113">
        <v>2238.7800000000002</v>
      </c>
      <c r="O57" s="113">
        <v>2254.66</v>
      </c>
      <c r="P57" s="113">
        <v>2269.46</v>
      </c>
      <c r="Q57" s="113">
        <v>2283.2399999999998</v>
      </c>
      <c r="R57" s="113">
        <v>2299.64</v>
      </c>
      <c r="S57" s="113">
        <v>2308.1</v>
      </c>
      <c r="T57" s="113">
        <v>2315.9499999999998</v>
      </c>
      <c r="U57" s="113">
        <v>2323.2399999999998</v>
      </c>
      <c r="V57" s="113">
        <v>2330.0100000000002</v>
      </c>
      <c r="W57" s="113">
        <v>2343.58</v>
      </c>
      <c r="X57" s="113">
        <v>2349.4</v>
      </c>
      <c r="Y57" s="113">
        <v>2354.8000000000002</v>
      </c>
      <c r="Z57" s="113">
        <v>2359.8000000000002</v>
      </c>
      <c r="AA57" s="113">
        <v>2364.44</v>
      </c>
      <c r="AB57" s="113">
        <v>2376.04</v>
      </c>
      <c r="AC57" s="113">
        <v>2380.02</v>
      </c>
      <c r="AD57" s="113">
        <v>2383.71</v>
      </c>
      <c r="AE57" s="113">
        <v>2387.13</v>
      </c>
      <c r="AF57" s="113">
        <v>2390.3000000000002</v>
      </c>
      <c r="AG57" s="113">
        <v>2400.48</v>
      </c>
      <c r="AH57" s="113">
        <v>2403.1999999999998</v>
      </c>
      <c r="AI57" s="113">
        <v>2405.7199999999998</v>
      </c>
      <c r="AJ57" s="113">
        <v>2408.0500000000002</v>
      </c>
      <c r="AK57" s="113">
        <v>2410.21</v>
      </c>
      <c r="AL57" s="113">
        <v>2410.21</v>
      </c>
      <c r="AM57" s="113">
        <v>2410.21</v>
      </c>
      <c r="AN57" s="113">
        <v>2410.21</v>
      </c>
      <c r="AO57" s="113">
        <v>2410.21</v>
      </c>
      <c r="AP57" s="113">
        <v>2410.21</v>
      </c>
      <c r="AQ57" s="113">
        <v>2410.21</v>
      </c>
      <c r="AR57" s="113">
        <v>2410.21</v>
      </c>
      <c r="AS57" s="113">
        <v>2410.21</v>
      </c>
      <c r="AT57" s="113">
        <v>2410.21</v>
      </c>
      <c r="AU57" s="113">
        <v>2410.21</v>
      </c>
      <c r="AV57" s="113">
        <v>2410.21</v>
      </c>
      <c r="AW57" s="113">
        <v>2410.21</v>
      </c>
    </row>
    <row r="58" spans="1:49" ht="13.5" thickBot="1" x14ac:dyDescent="0.25">
      <c r="A58" s="5" t="s">
        <v>159</v>
      </c>
      <c r="B58" s="113">
        <v>1942.67</v>
      </c>
      <c r="C58" s="113">
        <v>1987.46</v>
      </c>
      <c r="D58" s="113">
        <v>2022.81</v>
      </c>
      <c r="E58" s="113">
        <v>2056.09</v>
      </c>
      <c r="F58" s="113">
        <v>2087.39</v>
      </c>
      <c r="G58" s="113">
        <v>2116.7800000000002</v>
      </c>
      <c r="H58" s="113">
        <v>2151.64</v>
      </c>
      <c r="I58" s="113">
        <v>2177.48</v>
      </c>
      <c r="J58" s="113">
        <v>2201.66</v>
      </c>
      <c r="K58" s="113">
        <v>2224.29</v>
      </c>
      <c r="L58" s="113">
        <v>2245.4299999999998</v>
      </c>
      <c r="M58" s="113">
        <v>2272.4699999999998</v>
      </c>
      <c r="N58" s="113">
        <v>2290.89</v>
      </c>
      <c r="O58" s="113">
        <v>2308.08</v>
      </c>
      <c r="P58" s="113">
        <v>2324.09</v>
      </c>
      <c r="Q58" s="113">
        <v>2339.0100000000002</v>
      </c>
      <c r="R58" s="113">
        <v>2356.37</v>
      </c>
      <c r="S58" s="113">
        <v>2365.73</v>
      </c>
      <c r="T58" s="113">
        <v>2374.4299999999998</v>
      </c>
      <c r="U58" s="113">
        <v>2382.5</v>
      </c>
      <c r="V58" s="113">
        <v>2389.9899999999998</v>
      </c>
      <c r="W58" s="113">
        <v>2404.23</v>
      </c>
      <c r="X58" s="113">
        <v>2410.6799999999998</v>
      </c>
      <c r="Y58" s="113">
        <v>2416.66</v>
      </c>
      <c r="Z58" s="113">
        <v>2422.1999999999998</v>
      </c>
      <c r="AA58" s="113">
        <v>2427.35</v>
      </c>
      <c r="AB58" s="113">
        <v>2439.41</v>
      </c>
      <c r="AC58" s="113">
        <v>2443.8200000000002</v>
      </c>
      <c r="AD58" s="113">
        <v>2447.92</v>
      </c>
      <c r="AE58" s="113">
        <v>2451.71</v>
      </c>
      <c r="AF58" s="113">
        <v>2455.23</v>
      </c>
      <c r="AG58" s="113">
        <v>2465.73</v>
      </c>
      <c r="AH58" s="113">
        <v>2468.7399999999998</v>
      </c>
      <c r="AI58" s="113">
        <v>2471.5300000000002</v>
      </c>
      <c r="AJ58" s="113">
        <v>2474.12</v>
      </c>
      <c r="AK58" s="113">
        <v>2476.52</v>
      </c>
      <c r="AL58" s="113">
        <v>2476.52</v>
      </c>
      <c r="AM58" s="113">
        <v>2476.52</v>
      </c>
      <c r="AN58" s="113">
        <v>2476.52</v>
      </c>
      <c r="AO58" s="113">
        <v>2476.52</v>
      </c>
      <c r="AP58" s="113">
        <v>2476.52</v>
      </c>
      <c r="AQ58" s="113">
        <v>2476.52</v>
      </c>
      <c r="AR58" s="113">
        <v>2476.52</v>
      </c>
      <c r="AS58" s="113">
        <v>2476.52</v>
      </c>
      <c r="AT58" s="113">
        <v>2476.52</v>
      </c>
      <c r="AU58" s="113">
        <v>2476.52</v>
      </c>
      <c r="AV58" s="113">
        <v>2476.52</v>
      </c>
      <c r="AW58" s="113">
        <v>2476.52</v>
      </c>
    </row>
    <row r="59" spans="1:49" ht="13.5" thickBot="1" x14ac:dyDescent="0.25">
      <c r="A59" s="5" t="s">
        <v>160</v>
      </c>
      <c r="B59" s="113">
        <v>1982.09</v>
      </c>
      <c r="C59" s="113">
        <v>2029.62</v>
      </c>
      <c r="D59" s="113">
        <v>2067.59</v>
      </c>
      <c r="E59" s="113">
        <v>2103.38</v>
      </c>
      <c r="F59" s="113">
        <v>2137.0500000000002</v>
      </c>
      <c r="G59" s="113">
        <v>2168.71</v>
      </c>
      <c r="H59" s="113">
        <v>2205.71</v>
      </c>
      <c r="I59" s="113">
        <v>2233.5700000000002</v>
      </c>
      <c r="J59" s="113">
        <v>2259.67</v>
      </c>
      <c r="K59" s="113">
        <v>2284.1</v>
      </c>
      <c r="L59" s="113">
        <v>2306.94</v>
      </c>
      <c r="M59" s="113">
        <v>2335.5700000000002</v>
      </c>
      <c r="N59" s="113">
        <v>2355.5</v>
      </c>
      <c r="O59" s="113">
        <v>2374.08</v>
      </c>
      <c r="P59" s="113">
        <v>2391.41</v>
      </c>
      <c r="Q59" s="113">
        <v>2407.56</v>
      </c>
      <c r="R59" s="113">
        <v>2425.9699999999998</v>
      </c>
      <c r="S59" s="113">
        <v>2436.3000000000002</v>
      </c>
      <c r="T59" s="113">
        <v>2445.89</v>
      </c>
      <c r="U59" s="113">
        <v>2454.8000000000002</v>
      </c>
      <c r="V59" s="113">
        <v>2463.0700000000002</v>
      </c>
      <c r="W59" s="113">
        <v>2478.04</v>
      </c>
      <c r="X59" s="113">
        <v>2485.17</v>
      </c>
      <c r="Y59" s="113">
        <v>2491.7800000000002</v>
      </c>
      <c r="Z59" s="113">
        <v>2497.91</v>
      </c>
      <c r="AA59" s="113">
        <v>2503.59</v>
      </c>
      <c r="AB59" s="113">
        <v>2516.15</v>
      </c>
      <c r="AC59" s="113">
        <v>2521.04</v>
      </c>
      <c r="AD59" s="113">
        <v>2525.5700000000002</v>
      </c>
      <c r="AE59" s="113">
        <v>2529.7600000000002</v>
      </c>
      <c r="AF59" s="113">
        <v>2533.65</v>
      </c>
      <c r="AG59" s="113">
        <v>2544.4899999999998</v>
      </c>
      <c r="AH59" s="113">
        <v>2547.83</v>
      </c>
      <c r="AI59" s="113">
        <v>2550.92</v>
      </c>
      <c r="AJ59" s="113">
        <v>2553.7800000000002</v>
      </c>
      <c r="AK59" s="113">
        <v>2556.4299999999998</v>
      </c>
      <c r="AL59" s="113">
        <v>2556.4299999999998</v>
      </c>
      <c r="AM59" s="113">
        <v>2556.4299999999998</v>
      </c>
      <c r="AN59" s="113">
        <v>2556.4299999999998</v>
      </c>
      <c r="AO59" s="113">
        <v>2556.4299999999998</v>
      </c>
      <c r="AP59" s="113">
        <v>2556.4299999999998</v>
      </c>
      <c r="AQ59" s="113">
        <v>2556.4299999999998</v>
      </c>
      <c r="AR59" s="113">
        <v>2556.4299999999998</v>
      </c>
      <c r="AS59" s="113">
        <v>2556.4299999999998</v>
      </c>
      <c r="AT59" s="113">
        <v>2556.4299999999998</v>
      </c>
      <c r="AU59" s="113">
        <v>2556.4299999999998</v>
      </c>
      <c r="AV59" s="113">
        <v>2556.4299999999998</v>
      </c>
      <c r="AW59" s="113">
        <v>2556.4299999999998</v>
      </c>
    </row>
    <row r="60" spans="1:49" ht="13.5" thickBot="1" x14ac:dyDescent="0.25">
      <c r="A60" s="5" t="s">
        <v>161</v>
      </c>
      <c r="B60" s="113">
        <v>2027.14</v>
      </c>
      <c r="C60" s="113">
        <v>2077</v>
      </c>
      <c r="D60" s="113">
        <v>2117.1999999999998</v>
      </c>
      <c r="E60" s="113">
        <v>2155.11</v>
      </c>
      <c r="F60" s="113">
        <v>2190.81</v>
      </c>
      <c r="G60" s="113">
        <v>2224.38</v>
      </c>
      <c r="H60" s="113">
        <v>2263.1999999999998</v>
      </c>
      <c r="I60" s="113">
        <v>2292.7800000000002</v>
      </c>
      <c r="J60" s="113">
        <v>2320.5</v>
      </c>
      <c r="K60" s="113">
        <v>2346.46</v>
      </c>
      <c r="L60" s="113">
        <v>2370.73</v>
      </c>
      <c r="M60" s="113">
        <v>2400.7199999999998</v>
      </c>
      <c r="N60" s="113">
        <v>2421.91</v>
      </c>
      <c r="O60" s="113">
        <v>2441.6799999999998</v>
      </c>
      <c r="P60" s="113">
        <v>2460.13</v>
      </c>
      <c r="Q60" s="113">
        <v>2477.3200000000002</v>
      </c>
      <c r="R60" s="113">
        <v>2500.62</v>
      </c>
      <c r="S60" s="113">
        <v>2515.5300000000002</v>
      </c>
      <c r="T60" s="113">
        <v>2529.4</v>
      </c>
      <c r="U60" s="113">
        <v>2542.31</v>
      </c>
      <c r="V60" s="113">
        <v>2554.31</v>
      </c>
      <c r="W60" s="113">
        <v>2572.75</v>
      </c>
      <c r="X60" s="113">
        <v>2583.11</v>
      </c>
      <c r="Y60" s="113">
        <v>2592.7399999999998</v>
      </c>
      <c r="Z60" s="113">
        <v>2601.67</v>
      </c>
      <c r="AA60" s="113">
        <v>2609.96</v>
      </c>
      <c r="AB60" s="113">
        <v>2624.95</v>
      </c>
      <c r="AC60" s="113">
        <v>2632.09</v>
      </c>
      <c r="AD60" s="113">
        <v>2638.72</v>
      </c>
      <c r="AE60" s="113">
        <v>2644.86</v>
      </c>
      <c r="AF60" s="113">
        <v>2650.55</v>
      </c>
      <c r="AG60" s="113">
        <v>2663.08</v>
      </c>
      <c r="AH60" s="113">
        <v>2667.97</v>
      </c>
      <c r="AI60" s="113">
        <v>2672.5</v>
      </c>
      <c r="AJ60" s="113">
        <v>2676.71</v>
      </c>
      <c r="AK60" s="113">
        <v>2680.6</v>
      </c>
      <c r="AL60" s="113">
        <v>2680.6</v>
      </c>
      <c r="AM60" s="113">
        <v>2680.6</v>
      </c>
      <c r="AN60" s="113">
        <v>2680.6</v>
      </c>
      <c r="AO60" s="113">
        <v>2680.6</v>
      </c>
      <c r="AP60" s="113">
        <v>2680.6</v>
      </c>
      <c r="AQ60" s="113">
        <v>2680.6</v>
      </c>
      <c r="AR60" s="113">
        <v>2680.6</v>
      </c>
      <c r="AS60" s="113">
        <v>2680.6</v>
      </c>
      <c r="AT60" s="113">
        <v>2680.6</v>
      </c>
      <c r="AU60" s="113">
        <v>2680.6</v>
      </c>
      <c r="AV60" s="113">
        <v>2680.6</v>
      </c>
      <c r="AW60" s="113">
        <v>2680.6</v>
      </c>
    </row>
    <row r="61" spans="1:49" ht="13.5" thickBot="1" x14ac:dyDescent="0.25">
      <c r="A61" s="5" t="s">
        <v>162</v>
      </c>
      <c r="B61" s="113">
        <v>2083.44</v>
      </c>
      <c r="C61" s="113">
        <v>2134.4899999999998</v>
      </c>
      <c r="D61" s="113">
        <v>2175.81</v>
      </c>
      <c r="E61" s="113">
        <v>2214.77</v>
      </c>
      <c r="F61" s="113">
        <v>2251.46</v>
      </c>
      <c r="G61" s="113">
        <v>2285.9699999999998</v>
      </c>
      <c r="H61" s="113">
        <v>2325.66</v>
      </c>
      <c r="I61" s="113">
        <v>2356.06</v>
      </c>
      <c r="J61" s="113">
        <v>2384.56</v>
      </c>
      <c r="K61" s="113">
        <v>2411.23</v>
      </c>
      <c r="L61" s="113">
        <v>2436.1799999999998</v>
      </c>
      <c r="M61" s="113">
        <v>2466.79</v>
      </c>
      <c r="N61" s="113">
        <v>2488.5700000000002</v>
      </c>
      <c r="O61" s="113">
        <v>2508.9</v>
      </c>
      <c r="P61" s="113">
        <v>2527.85</v>
      </c>
      <c r="Q61" s="113">
        <v>2545.52</v>
      </c>
      <c r="R61" s="113">
        <v>2566.14</v>
      </c>
      <c r="S61" s="113">
        <v>2578.5300000000002</v>
      </c>
      <c r="T61" s="113">
        <v>2590.04</v>
      </c>
      <c r="U61" s="113">
        <v>2600.7399999999998</v>
      </c>
      <c r="V61" s="113">
        <v>2610.6799999999998</v>
      </c>
      <c r="W61" s="113">
        <v>2627.2</v>
      </c>
      <c r="X61" s="113">
        <v>2635.77</v>
      </c>
      <c r="Y61" s="113">
        <v>2643.72</v>
      </c>
      <c r="Z61" s="113">
        <v>2651.1</v>
      </c>
      <c r="AA61" s="113">
        <v>2657.94</v>
      </c>
      <c r="AB61" s="113">
        <v>2671.58</v>
      </c>
      <c r="AC61" s="113">
        <v>2677.47</v>
      </c>
      <c r="AD61" s="113">
        <v>2682.92</v>
      </c>
      <c r="AE61" s="113">
        <v>2687.98</v>
      </c>
      <c r="AF61" s="113">
        <v>2692.67</v>
      </c>
      <c r="AG61" s="113">
        <v>2704.25</v>
      </c>
      <c r="AH61" s="113">
        <v>2708.27</v>
      </c>
      <c r="AI61" s="113">
        <v>2712</v>
      </c>
      <c r="AJ61" s="113">
        <v>2715.46</v>
      </c>
      <c r="AK61" s="113">
        <v>2718.65</v>
      </c>
      <c r="AL61" s="113">
        <v>2718.65</v>
      </c>
      <c r="AM61" s="113">
        <v>2718.65</v>
      </c>
      <c r="AN61" s="113">
        <v>2718.65</v>
      </c>
      <c r="AO61" s="113">
        <v>2718.65</v>
      </c>
      <c r="AP61" s="113">
        <v>2718.65</v>
      </c>
      <c r="AQ61" s="113">
        <v>2718.65</v>
      </c>
      <c r="AR61" s="113">
        <v>2718.65</v>
      </c>
      <c r="AS61" s="113">
        <v>2718.65</v>
      </c>
      <c r="AT61" s="113">
        <v>2718.65</v>
      </c>
      <c r="AU61" s="113">
        <v>2718.65</v>
      </c>
      <c r="AV61" s="113">
        <v>2718.65</v>
      </c>
      <c r="AW61" s="113">
        <v>2718.65</v>
      </c>
    </row>
    <row r="62" spans="1:49" ht="13.5" thickBot="1" x14ac:dyDescent="0.25">
      <c r="A62" s="5" t="s">
        <v>163</v>
      </c>
      <c r="B62" s="113">
        <v>2151.02</v>
      </c>
      <c r="C62" s="113">
        <v>2203.48</v>
      </c>
      <c r="D62" s="113">
        <v>2246.14</v>
      </c>
      <c r="E62" s="113">
        <v>2286.37</v>
      </c>
      <c r="F62" s="113">
        <v>2324.25</v>
      </c>
      <c r="G62" s="113">
        <v>2359.87</v>
      </c>
      <c r="H62" s="113">
        <v>2400.62</v>
      </c>
      <c r="I62" s="113">
        <v>2432</v>
      </c>
      <c r="J62" s="113">
        <v>2461.42</v>
      </c>
      <c r="K62" s="113">
        <v>2488.96</v>
      </c>
      <c r="L62" s="113">
        <v>2514.7199999999998</v>
      </c>
      <c r="M62" s="113">
        <v>2546.09</v>
      </c>
      <c r="N62" s="113">
        <v>2568.5700000000002</v>
      </c>
      <c r="O62" s="113">
        <v>2589.56</v>
      </c>
      <c r="P62" s="113">
        <v>2609.13</v>
      </c>
      <c r="Q62" s="113">
        <v>2627.37</v>
      </c>
      <c r="R62" s="113">
        <v>2648.42</v>
      </c>
      <c r="S62" s="113">
        <v>2661.21</v>
      </c>
      <c r="T62" s="113">
        <v>2673.1</v>
      </c>
      <c r="U62" s="113">
        <v>2684.15</v>
      </c>
      <c r="V62" s="113">
        <v>2694.41</v>
      </c>
      <c r="W62" s="113">
        <v>2711.23</v>
      </c>
      <c r="X62" s="113">
        <v>2720.07</v>
      </c>
      <c r="Y62" s="113">
        <v>2728.28</v>
      </c>
      <c r="Z62" s="113">
        <v>2735.9</v>
      </c>
      <c r="AA62" s="113">
        <v>2742.96</v>
      </c>
      <c r="AB62" s="113">
        <v>2756.81</v>
      </c>
      <c r="AC62" s="113">
        <v>2762.88</v>
      </c>
      <c r="AD62" s="113">
        <v>2768.52</v>
      </c>
      <c r="AE62" s="113">
        <v>2773.74</v>
      </c>
      <c r="AF62" s="113">
        <v>2778.58</v>
      </c>
      <c r="AG62" s="113">
        <v>2790.3</v>
      </c>
      <c r="AH62" s="113">
        <v>2794.46</v>
      </c>
      <c r="AI62" s="113">
        <v>2798.31</v>
      </c>
      <c r="AJ62" s="113">
        <v>2801.87</v>
      </c>
      <c r="AK62" s="113">
        <v>2805.17</v>
      </c>
      <c r="AL62" s="113">
        <v>2805.17</v>
      </c>
      <c r="AM62" s="113">
        <v>2805.17</v>
      </c>
      <c r="AN62" s="113">
        <v>2805.17</v>
      </c>
      <c r="AO62" s="113">
        <v>2805.17</v>
      </c>
      <c r="AP62" s="113">
        <v>2805.17</v>
      </c>
      <c r="AQ62" s="113">
        <v>2805.17</v>
      </c>
      <c r="AR62" s="113">
        <v>2805.17</v>
      </c>
      <c r="AS62" s="113">
        <v>2805.17</v>
      </c>
      <c r="AT62" s="113">
        <v>2805.17</v>
      </c>
      <c r="AU62" s="113">
        <v>2805.17</v>
      </c>
      <c r="AV62" s="113">
        <v>2805.17</v>
      </c>
      <c r="AW62" s="113">
        <v>2805.17</v>
      </c>
    </row>
    <row r="63" spans="1:49" ht="13.5" thickBot="1" x14ac:dyDescent="0.25">
      <c r="A63" s="5" t="s">
        <v>164</v>
      </c>
      <c r="B63" s="113">
        <v>2235.48</v>
      </c>
      <c r="C63" s="113">
        <v>2282.42</v>
      </c>
      <c r="D63" s="113">
        <v>2326.7600000000002</v>
      </c>
      <c r="E63" s="113">
        <v>2368.5700000000002</v>
      </c>
      <c r="F63" s="113">
        <v>2407.94</v>
      </c>
      <c r="G63" s="113">
        <v>2444.9499999999998</v>
      </c>
      <c r="H63" s="113">
        <v>2479.7199999999998</v>
      </c>
      <c r="I63" s="113">
        <v>2512.34</v>
      </c>
      <c r="J63" s="113">
        <v>2542.91</v>
      </c>
      <c r="K63" s="113">
        <v>2571.5300000000002</v>
      </c>
      <c r="L63" s="113">
        <v>2598.31</v>
      </c>
      <c r="M63" s="113">
        <v>2623.33</v>
      </c>
      <c r="N63" s="113">
        <v>2646.7</v>
      </c>
      <c r="O63" s="113">
        <v>2668.51</v>
      </c>
      <c r="P63" s="113">
        <v>2688.84</v>
      </c>
      <c r="Q63" s="113">
        <v>2707.8</v>
      </c>
      <c r="R63" s="113">
        <v>2722.1</v>
      </c>
      <c r="S63" s="113">
        <v>2735.39</v>
      </c>
      <c r="T63" s="113">
        <v>2747.75</v>
      </c>
      <c r="U63" s="113">
        <v>2759.23</v>
      </c>
      <c r="V63" s="113">
        <v>2769.89</v>
      </c>
      <c r="W63" s="113">
        <v>2779.79</v>
      </c>
      <c r="X63" s="113">
        <v>2788.99</v>
      </c>
      <c r="Y63" s="113">
        <v>2797.52</v>
      </c>
      <c r="Z63" s="113">
        <v>2805.43</v>
      </c>
      <c r="AA63" s="113">
        <v>2812.78</v>
      </c>
      <c r="AB63" s="113">
        <v>2819.59</v>
      </c>
      <c r="AC63" s="113">
        <v>2825.9</v>
      </c>
      <c r="AD63" s="113">
        <v>2831.75</v>
      </c>
      <c r="AE63" s="113">
        <v>2837.18</v>
      </c>
      <c r="AF63" s="113">
        <v>2842.21</v>
      </c>
      <c r="AG63" s="113">
        <v>2846.87</v>
      </c>
      <c r="AH63" s="113">
        <v>2851.18</v>
      </c>
      <c r="AI63" s="113">
        <v>2855.18</v>
      </c>
      <c r="AJ63" s="113">
        <v>2858.89</v>
      </c>
      <c r="AK63" s="113">
        <v>2862.32</v>
      </c>
      <c r="AL63" s="113">
        <v>2862.32</v>
      </c>
      <c r="AM63" s="113">
        <v>2862.32</v>
      </c>
      <c r="AN63" s="113">
        <v>2862.32</v>
      </c>
      <c r="AO63" s="113">
        <v>2862.32</v>
      </c>
      <c r="AP63" s="113">
        <v>2862.32</v>
      </c>
      <c r="AQ63" s="113">
        <v>2862.32</v>
      </c>
      <c r="AR63" s="113">
        <v>2862.32</v>
      </c>
      <c r="AS63" s="113">
        <v>2862.32</v>
      </c>
      <c r="AT63" s="113">
        <v>2862.32</v>
      </c>
      <c r="AU63" s="113">
        <v>2862.32</v>
      </c>
      <c r="AV63" s="113">
        <v>2862.32</v>
      </c>
      <c r="AW63" s="113">
        <v>2862.32</v>
      </c>
    </row>
    <row r="64" spans="1:49" ht="13.5" thickBot="1" x14ac:dyDescent="0.25">
      <c r="A64" s="5" t="s">
        <v>165</v>
      </c>
      <c r="B64" s="113">
        <v>2336.84</v>
      </c>
      <c r="C64" s="113">
        <v>2395.2600000000002</v>
      </c>
      <c r="D64" s="113">
        <v>2450.65</v>
      </c>
      <c r="E64" s="113">
        <v>2503.0700000000002</v>
      </c>
      <c r="F64" s="113">
        <v>2552.59</v>
      </c>
      <c r="G64" s="113">
        <v>2599.31</v>
      </c>
      <c r="H64" s="113">
        <v>2643.32</v>
      </c>
      <c r="I64" s="113">
        <v>2684.71</v>
      </c>
      <c r="J64" s="113">
        <v>2723.6</v>
      </c>
      <c r="K64" s="113">
        <v>2760.1</v>
      </c>
      <c r="L64" s="113">
        <v>2794.31</v>
      </c>
      <c r="M64" s="113">
        <v>2826.34</v>
      </c>
      <c r="N64" s="113">
        <v>2856.31</v>
      </c>
      <c r="O64" s="113">
        <v>2884.33</v>
      </c>
      <c r="P64" s="113">
        <v>2910.5</v>
      </c>
      <c r="Q64" s="113">
        <v>2934.93</v>
      </c>
      <c r="R64" s="113">
        <v>2967.74</v>
      </c>
      <c r="S64" s="113">
        <v>2998.43</v>
      </c>
      <c r="T64" s="113">
        <v>3027.11</v>
      </c>
      <c r="U64" s="113">
        <v>3053.9</v>
      </c>
      <c r="V64" s="113">
        <v>3078.89</v>
      </c>
      <c r="W64" s="113">
        <v>3102.2</v>
      </c>
      <c r="X64" s="113">
        <v>3123.93</v>
      </c>
      <c r="Y64" s="113">
        <v>3144.16</v>
      </c>
      <c r="Z64" s="113">
        <v>3163</v>
      </c>
      <c r="AA64" s="113">
        <v>3180.53</v>
      </c>
      <c r="AB64" s="113">
        <v>3196.84</v>
      </c>
      <c r="AC64" s="113">
        <v>3212</v>
      </c>
      <c r="AD64" s="113">
        <v>3226.09</v>
      </c>
      <c r="AE64" s="113">
        <v>3239.18</v>
      </c>
      <c r="AF64" s="113">
        <v>3251.34</v>
      </c>
      <c r="AG64" s="113">
        <v>3262.63</v>
      </c>
      <c r="AH64" s="113">
        <v>3273.1</v>
      </c>
      <c r="AI64" s="113">
        <v>3282.83</v>
      </c>
      <c r="AJ64" s="113">
        <v>3291.85</v>
      </c>
      <c r="AK64" s="113">
        <v>3300.21</v>
      </c>
      <c r="AL64" s="113">
        <v>3300.21</v>
      </c>
      <c r="AM64" s="113">
        <v>3300.21</v>
      </c>
      <c r="AN64" s="113">
        <v>3300.21</v>
      </c>
      <c r="AO64" s="113">
        <v>3300.21</v>
      </c>
      <c r="AP64" s="113">
        <v>3300.21</v>
      </c>
      <c r="AQ64" s="113">
        <v>3300.21</v>
      </c>
      <c r="AR64" s="113">
        <v>3300.21</v>
      </c>
      <c r="AS64" s="113">
        <v>3300.21</v>
      </c>
      <c r="AT64" s="113">
        <v>3300.21</v>
      </c>
      <c r="AU64" s="113">
        <v>3300.21</v>
      </c>
      <c r="AV64" s="113">
        <v>3300.21</v>
      </c>
      <c r="AW64" s="113">
        <v>3300.21</v>
      </c>
    </row>
    <row r="65" spans="1:49" ht="13.5" thickBot="1" x14ac:dyDescent="0.25">
      <c r="A65" s="5" t="s">
        <v>166</v>
      </c>
      <c r="B65" s="113">
        <v>2415.67</v>
      </c>
      <c r="C65" s="113">
        <v>2488.14</v>
      </c>
      <c r="D65" s="113">
        <v>2557.19</v>
      </c>
      <c r="E65" s="113">
        <v>2622.82</v>
      </c>
      <c r="F65" s="113">
        <v>2685.1</v>
      </c>
      <c r="G65" s="113">
        <v>2744.07</v>
      </c>
      <c r="H65" s="113">
        <v>2799.82</v>
      </c>
      <c r="I65" s="113">
        <v>2852.43</v>
      </c>
      <c r="J65" s="113">
        <v>2902.02</v>
      </c>
      <c r="K65" s="113">
        <v>2948.68</v>
      </c>
      <c r="L65" s="113">
        <v>2992.53</v>
      </c>
      <c r="M65" s="113">
        <v>3033.7</v>
      </c>
      <c r="N65" s="113">
        <v>3072.31</v>
      </c>
      <c r="O65" s="113">
        <v>3108.47</v>
      </c>
      <c r="P65" s="113">
        <v>3142.32</v>
      </c>
      <c r="Q65" s="113">
        <v>3173.97</v>
      </c>
      <c r="R65" s="113">
        <v>3211.42</v>
      </c>
      <c r="S65" s="113">
        <v>3246.48</v>
      </c>
      <c r="T65" s="113">
        <v>3279.26</v>
      </c>
      <c r="U65" s="113">
        <v>3309.89</v>
      </c>
      <c r="V65" s="113">
        <v>3338.48</v>
      </c>
      <c r="W65" s="113">
        <v>3365.16</v>
      </c>
      <c r="X65" s="113">
        <v>3390.04</v>
      </c>
      <c r="Y65" s="113">
        <v>3413.21</v>
      </c>
      <c r="Z65" s="113">
        <v>3434.8</v>
      </c>
      <c r="AA65" s="113">
        <v>3454.9</v>
      </c>
      <c r="AB65" s="113">
        <v>3473.59</v>
      </c>
      <c r="AC65" s="113">
        <v>3490.98</v>
      </c>
      <c r="AD65" s="113">
        <v>3507.15</v>
      </c>
      <c r="AE65" s="113">
        <v>3522.17</v>
      </c>
      <c r="AF65" s="113">
        <v>3536.12</v>
      </c>
      <c r="AG65" s="113">
        <v>3549.08</v>
      </c>
      <c r="AH65" s="113">
        <v>3561.11</v>
      </c>
      <c r="AI65" s="113">
        <v>3572.28</v>
      </c>
      <c r="AJ65" s="113">
        <v>3582.64</v>
      </c>
      <c r="AK65" s="113">
        <v>3592.25</v>
      </c>
      <c r="AL65" s="113">
        <v>3592.25</v>
      </c>
      <c r="AM65" s="113">
        <v>3592.25</v>
      </c>
      <c r="AN65" s="113">
        <v>3592.25</v>
      </c>
      <c r="AO65" s="113">
        <v>3592.25</v>
      </c>
      <c r="AP65" s="113">
        <v>3592.25</v>
      </c>
      <c r="AQ65" s="113">
        <v>3592.25</v>
      </c>
      <c r="AR65" s="113">
        <v>3592.25</v>
      </c>
      <c r="AS65" s="113">
        <v>3592.25</v>
      </c>
      <c r="AT65" s="113">
        <v>3592.25</v>
      </c>
      <c r="AU65" s="113">
        <v>3592.25</v>
      </c>
      <c r="AV65" s="113">
        <v>3592.25</v>
      </c>
      <c r="AW65" s="113">
        <v>3592.25</v>
      </c>
    </row>
    <row r="66" spans="1:49" ht="13.5" thickBot="1" x14ac:dyDescent="0.25">
      <c r="A66" s="5" t="s">
        <v>167</v>
      </c>
      <c r="B66" s="113">
        <v>2415.67</v>
      </c>
      <c r="C66" s="113">
        <v>2497.8000000000002</v>
      </c>
      <c r="D66" s="113">
        <v>2576.36</v>
      </c>
      <c r="E66" s="113">
        <v>2651.31</v>
      </c>
      <c r="F66" s="113">
        <v>2722.65</v>
      </c>
      <c r="G66" s="113">
        <v>2790.42</v>
      </c>
      <c r="H66" s="113">
        <v>2854.67</v>
      </c>
      <c r="I66" s="113">
        <v>2915.47</v>
      </c>
      <c r="J66" s="113">
        <v>2972.9</v>
      </c>
      <c r="K66" s="113">
        <v>3027.08</v>
      </c>
      <c r="L66" s="113">
        <v>3078.1</v>
      </c>
      <c r="M66" s="113">
        <v>3126.09</v>
      </c>
      <c r="N66" s="113">
        <v>3171.18</v>
      </c>
      <c r="O66" s="113">
        <v>3213.49</v>
      </c>
      <c r="P66" s="113">
        <v>3253.14</v>
      </c>
      <c r="Q66" s="113">
        <v>3290.28</v>
      </c>
      <c r="R66" s="113">
        <v>3325.02</v>
      </c>
      <c r="S66" s="113">
        <v>3357.49</v>
      </c>
      <c r="T66" s="113">
        <v>3387.82</v>
      </c>
      <c r="U66" s="113">
        <v>3416.13</v>
      </c>
      <c r="V66" s="113">
        <v>3442.54</v>
      </c>
      <c r="W66" s="113">
        <v>3467.15</v>
      </c>
      <c r="X66" s="113">
        <v>3490.09</v>
      </c>
      <c r="Y66" s="113">
        <v>3511.44</v>
      </c>
      <c r="Z66" s="113">
        <v>3531.31</v>
      </c>
      <c r="AA66" s="113">
        <v>3549.79</v>
      </c>
      <c r="AB66" s="113">
        <v>3566.98</v>
      </c>
      <c r="AC66" s="113">
        <v>3582.96</v>
      </c>
      <c r="AD66" s="113">
        <v>3597.8</v>
      </c>
      <c r="AE66" s="113">
        <v>3611.59</v>
      </c>
      <c r="AF66" s="113">
        <v>3624.39</v>
      </c>
      <c r="AG66" s="113">
        <v>3636.27</v>
      </c>
      <c r="AH66" s="113">
        <v>3647.3</v>
      </c>
      <c r="AI66" s="113">
        <v>3657.54</v>
      </c>
      <c r="AJ66" s="113">
        <v>3667.03</v>
      </c>
      <c r="AK66" s="113">
        <v>3675.83</v>
      </c>
      <c r="AL66" s="113">
        <v>3675.83</v>
      </c>
      <c r="AM66" s="113">
        <v>3675.83</v>
      </c>
      <c r="AN66" s="113">
        <v>3675.83</v>
      </c>
      <c r="AO66" s="113">
        <v>3675.83</v>
      </c>
      <c r="AP66" s="113">
        <v>3675.83</v>
      </c>
      <c r="AQ66" s="113">
        <v>3675.83</v>
      </c>
      <c r="AR66" s="113">
        <v>3675.83</v>
      </c>
      <c r="AS66" s="113">
        <v>3675.83</v>
      </c>
      <c r="AT66" s="113">
        <v>3675.83</v>
      </c>
      <c r="AU66" s="113">
        <v>3675.83</v>
      </c>
      <c r="AV66" s="113">
        <v>3675.83</v>
      </c>
      <c r="AW66" s="113">
        <v>3675.83</v>
      </c>
    </row>
    <row r="67" spans="1:49" ht="13.5" thickBot="1" x14ac:dyDescent="0.25">
      <c r="A67" s="5" t="s">
        <v>168</v>
      </c>
      <c r="B67" s="113">
        <v>2612.75</v>
      </c>
      <c r="C67" s="113">
        <v>2706.81</v>
      </c>
      <c r="D67" s="113">
        <v>2796.95</v>
      </c>
      <c r="E67" s="113">
        <v>2883.1</v>
      </c>
      <c r="F67" s="113">
        <v>2965.25</v>
      </c>
      <c r="G67" s="113">
        <v>3043.4</v>
      </c>
      <c r="H67" s="113">
        <v>3117.59</v>
      </c>
      <c r="I67" s="113">
        <v>3187.89</v>
      </c>
      <c r="J67" s="113">
        <v>3254.39</v>
      </c>
      <c r="K67" s="113">
        <v>3317.18</v>
      </c>
      <c r="L67" s="113">
        <v>3376.39</v>
      </c>
      <c r="M67" s="113">
        <v>3432.13</v>
      </c>
      <c r="N67" s="113">
        <v>3484.54</v>
      </c>
      <c r="O67" s="113">
        <v>3533.76</v>
      </c>
      <c r="P67" s="113">
        <v>3579.93</v>
      </c>
      <c r="Q67" s="113">
        <v>3623.2</v>
      </c>
      <c r="R67" s="113">
        <v>3668.21</v>
      </c>
      <c r="S67" s="113">
        <v>3710.35</v>
      </c>
      <c r="T67" s="113">
        <v>3749.79</v>
      </c>
      <c r="U67" s="113">
        <v>3786.65</v>
      </c>
      <c r="V67" s="113">
        <v>3821.09</v>
      </c>
      <c r="W67" s="113">
        <v>3853.23</v>
      </c>
      <c r="X67" s="113">
        <v>3883.22</v>
      </c>
      <c r="Y67" s="113">
        <v>3911.16</v>
      </c>
      <c r="Z67" s="113">
        <v>3937.2</v>
      </c>
      <c r="AA67" s="113">
        <v>3961.45</v>
      </c>
      <c r="AB67" s="113">
        <v>3984.02</v>
      </c>
      <c r="AC67" s="113">
        <v>4005.01</v>
      </c>
      <c r="AD67" s="113">
        <v>4024.53</v>
      </c>
      <c r="AE67" s="113">
        <v>4042.67</v>
      </c>
      <c r="AF67" s="113">
        <v>4059.53</v>
      </c>
      <c r="AG67" s="113">
        <v>4075.19</v>
      </c>
      <c r="AH67" s="113">
        <v>4089.73</v>
      </c>
      <c r="AI67" s="113">
        <v>4103.2299999999996</v>
      </c>
      <c r="AJ67" s="113">
        <v>4115.76</v>
      </c>
      <c r="AK67" s="113">
        <v>4127.38</v>
      </c>
      <c r="AL67" s="113">
        <v>4127.38</v>
      </c>
      <c r="AM67" s="113">
        <v>4127.38</v>
      </c>
      <c r="AN67" s="113">
        <v>4127.38</v>
      </c>
      <c r="AO67" s="113">
        <v>4127.38</v>
      </c>
      <c r="AP67" s="113">
        <v>4127.38</v>
      </c>
      <c r="AQ67" s="113">
        <v>4127.38</v>
      </c>
      <c r="AR67" s="113">
        <v>4127.38</v>
      </c>
      <c r="AS67" s="113">
        <v>4127.38</v>
      </c>
      <c r="AT67" s="113">
        <v>4127.38</v>
      </c>
      <c r="AU67" s="113">
        <v>4127.38</v>
      </c>
      <c r="AV67" s="113">
        <v>4127.38</v>
      </c>
      <c r="AW67" s="113">
        <v>4127.38</v>
      </c>
    </row>
    <row r="68" spans="1:49" ht="13.5" thickBot="1" x14ac:dyDescent="0.25">
      <c r="A68" s="5" t="s">
        <v>169</v>
      </c>
      <c r="B68" s="113">
        <v>2798.57</v>
      </c>
      <c r="C68" s="113">
        <v>2899.32</v>
      </c>
      <c r="D68" s="113">
        <v>2995.87</v>
      </c>
      <c r="E68" s="113">
        <v>3088.15</v>
      </c>
      <c r="F68" s="113">
        <v>3176.14</v>
      </c>
      <c r="G68" s="113">
        <v>3259.85</v>
      </c>
      <c r="H68" s="113">
        <v>3339.32</v>
      </c>
      <c r="I68" s="113">
        <v>3414.62</v>
      </c>
      <c r="J68" s="113">
        <v>3485.85</v>
      </c>
      <c r="K68" s="113">
        <v>3553.1</v>
      </c>
      <c r="L68" s="113">
        <v>3616.52</v>
      </c>
      <c r="M68" s="113">
        <v>3676.22</v>
      </c>
      <c r="N68" s="113">
        <v>3732.36</v>
      </c>
      <c r="O68" s="113">
        <v>3785.08</v>
      </c>
      <c r="P68" s="113">
        <v>3834.54</v>
      </c>
      <c r="Q68" s="113">
        <v>3880.88</v>
      </c>
      <c r="R68" s="113">
        <v>3929.09</v>
      </c>
      <c r="S68" s="113">
        <v>3974.24</v>
      </c>
      <c r="T68" s="113">
        <v>4016.48</v>
      </c>
      <c r="U68" s="113">
        <v>4055.96</v>
      </c>
      <c r="V68" s="113">
        <v>4092.85</v>
      </c>
      <c r="W68" s="113">
        <v>4127.28</v>
      </c>
      <c r="X68" s="113">
        <v>4159.3900000000003</v>
      </c>
      <c r="Y68" s="113">
        <v>4189.33</v>
      </c>
      <c r="Z68" s="113">
        <v>4217.22</v>
      </c>
      <c r="AA68" s="113">
        <v>4243.1899999999996</v>
      </c>
      <c r="AB68" s="113">
        <v>4267.3599999999997</v>
      </c>
      <c r="AC68" s="113">
        <v>4289.8500000000004</v>
      </c>
      <c r="AD68" s="113">
        <v>4310.76</v>
      </c>
      <c r="AE68" s="113">
        <v>4330.1899999999996</v>
      </c>
      <c r="AF68" s="113">
        <v>4348.25</v>
      </c>
      <c r="AG68" s="113">
        <v>4365.0200000000004</v>
      </c>
      <c r="AH68" s="113">
        <v>4380.6000000000004</v>
      </c>
      <c r="AI68" s="113">
        <v>4395.0600000000004</v>
      </c>
      <c r="AJ68" s="113">
        <v>4408.4799999999996</v>
      </c>
      <c r="AK68" s="113">
        <v>4420.93</v>
      </c>
      <c r="AL68" s="113">
        <v>4420.93</v>
      </c>
      <c r="AM68" s="113">
        <v>4420.93</v>
      </c>
      <c r="AN68" s="113">
        <v>4420.93</v>
      </c>
      <c r="AO68" s="113">
        <v>4420.93</v>
      </c>
      <c r="AP68" s="113">
        <v>4420.93</v>
      </c>
      <c r="AQ68" s="113">
        <v>4420.93</v>
      </c>
      <c r="AR68" s="113">
        <v>4420.93</v>
      </c>
      <c r="AS68" s="113">
        <v>4420.93</v>
      </c>
      <c r="AT68" s="113">
        <v>4420.93</v>
      </c>
      <c r="AU68" s="113">
        <v>4420.93</v>
      </c>
      <c r="AV68" s="113">
        <v>4420.93</v>
      </c>
      <c r="AW68" s="113">
        <v>4420.93</v>
      </c>
    </row>
    <row r="69" spans="1:49" ht="13.5" thickBot="1" x14ac:dyDescent="0.25">
      <c r="A69" s="5" t="s">
        <v>170</v>
      </c>
      <c r="B69" s="113">
        <v>3051.96</v>
      </c>
      <c r="C69" s="113">
        <v>3164.89</v>
      </c>
      <c r="D69" s="113">
        <v>3273.21</v>
      </c>
      <c r="E69" s="113">
        <v>3376.83</v>
      </c>
      <c r="F69" s="113">
        <v>3475.72</v>
      </c>
      <c r="G69" s="113">
        <v>3569.86</v>
      </c>
      <c r="H69" s="113">
        <v>3659.31</v>
      </c>
      <c r="I69" s="113">
        <v>3744.12</v>
      </c>
      <c r="J69" s="113">
        <v>3824.39</v>
      </c>
      <c r="K69" s="113">
        <v>3900.23</v>
      </c>
      <c r="L69" s="113">
        <v>3971.77</v>
      </c>
      <c r="M69" s="113">
        <v>4039.16</v>
      </c>
      <c r="N69" s="113">
        <v>4102.5600000000004</v>
      </c>
      <c r="O69" s="113">
        <v>4162.12</v>
      </c>
      <c r="P69" s="113">
        <v>4218.01</v>
      </c>
      <c r="Q69" s="113">
        <v>4270.41</v>
      </c>
      <c r="R69" s="113">
        <v>4326.1099999999997</v>
      </c>
      <c r="S69" s="113">
        <v>4378.3</v>
      </c>
      <c r="T69" s="113">
        <v>4427.16</v>
      </c>
      <c r="U69" s="113">
        <v>4472.8599999999997</v>
      </c>
      <c r="V69" s="113">
        <v>4515.57</v>
      </c>
      <c r="W69" s="113">
        <v>4555.45</v>
      </c>
      <c r="X69" s="113">
        <v>4592.67</v>
      </c>
      <c r="Y69" s="113">
        <v>4627.38</v>
      </c>
      <c r="Z69" s="113">
        <v>4659.7299999999996</v>
      </c>
      <c r="AA69" s="113">
        <v>4689.8599999999997</v>
      </c>
      <c r="AB69" s="113">
        <v>4717.91</v>
      </c>
      <c r="AC69" s="113">
        <v>4744.01</v>
      </c>
      <c r="AD69" s="113">
        <v>4768.29</v>
      </c>
      <c r="AE69" s="113">
        <v>4790.8599999999997</v>
      </c>
      <c r="AF69" s="113">
        <v>4811.84</v>
      </c>
      <c r="AG69" s="113">
        <v>4831.33</v>
      </c>
      <c r="AH69" s="113">
        <v>4849.43</v>
      </c>
      <c r="AI69" s="113">
        <v>4866.24</v>
      </c>
      <c r="AJ69" s="113">
        <v>4881.84</v>
      </c>
      <c r="AK69" s="113">
        <v>4896.32</v>
      </c>
      <c r="AL69" s="113">
        <v>4896.32</v>
      </c>
      <c r="AM69" s="113">
        <v>4896.32</v>
      </c>
      <c r="AN69" s="113">
        <v>4896.32</v>
      </c>
      <c r="AO69" s="113">
        <v>4896.32</v>
      </c>
      <c r="AP69" s="113">
        <v>4896.32</v>
      </c>
      <c r="AQ69" s="113">
        <v>4896.32</v>
      </c>
      <c r="AR69" s="113">
        <v>4896.32</v>
      </c>
      <c r="AS69" s="113">
        <v>4896.32</v>
      </c>
      <c r="AT69" s="113">
        <v>4896.32</v>
      </c>
      <c r="AU69" s="113">
        <v>4896.32</v>
      </c>
      <c r="AV69" s="113">
        <v>4896.32</v>
      </c>
      <c r="AW69" s="113">
        <v>4896.32</v>
      </c>
    </row>
    <row r="70" spans="1:49" ht="13.5" thickBot="1" x14ac:dyDescent="0.25">
      <c r="A70" s="5" t="s">
        <v>171</v>
      </c>
      <c r="B70" s="113">
        <v>3299.73</v>
      </c>
      <c r="C70" s="113">
        <v>3415.22</v>
      </c>
      <c r="D70" s="113">
        <v>3525.78</v>
      </c>
      <c r="E70" s="113">
        <v>3631.37</v>
      </c>
      <c r="F70" s="113">
        <v>3731.96</v>
      </c>
      <c r="G70" s="113">
        <v>3827.59</v>
      </c>
      <c r="H70" s="113">
        <v>3918.31</v>
      </c>
      <c r="I70" s="113">
        <v>4004.21</v>
      </c>
      <c r="J70" s="113">
        <v>4085.42</v>
      </c>
      <c r="K70" s="113">
        <v>4162.05</v>
      </c>
      <c r="L70" s="113">
        <v>4234.2700000000004</v>
      </c>
      <c r="M70" s="113">
        <v>4302.2299999999996</v>
      </c>
      <c r="N70" s="113">
        <v>4366.1099999999997</v>
      </c>
      <c r="O70" s="113">
        <v>4426.07</v>
      </c>
      <c r="P70" s="113">
        <v>4482.29</v>
      </c>
      <c r="Q70" s="113">
        <v>4534.96</v>
      </c>
      <c r="R70" s="113">
        <v>4582.84</v>
      </c>
      <c r="S70" s="113">
        <v>4627.6000000000004</v>
      </c>
      <c r="T70" s="113">
        <v>4669.41</v>
      </c>
      <c r="U70" s="113">
        <v>4708.43</v>
      </c>
      <c r="V70" s="113">
        <v>4744.82</v>
      </c>
      <c r="W70" s="113">
        <v>4778.75</v>
      </c>
      <c r="X70" s="113">
        <v>4810.3599999999997</v>
      </c>
      <c r="Y70" s="113">
        <v>4839.79</v>
      </c>
      <c r="Z70" s="113">
        <v>4867.17</v>
      </c>
      <c r="AA70" s="113">
        <v>4892.6499999999996</v>
      </c>
      <c r="AB70" s="113">
        <v>4916.34</v>
      </c>
      <c r="AC70" s="113">
        <v>4938.3599999999997</v>
      </c>
      <c r="AD70" s="113">
        <v>4958.82</v>
      </c>
      <c r="AE70" s="113">
        <v>4977.82</v>
      </c>
      <c r="AF70" s="113">
        <v>4995.47</v>
      </c>
      <c r="AG70" s="113">
        <v>5011.8500000000004</v>
      </c>
      <c r="AH70" s="113">
        <v>5027.05</v>
      </c>
      <c r="AI70" s="113">
        <v>5041.1499999999996</v>
      </c>
      <c r="AJ70" s="113">
        <v>5054.2299999999996</v>
      </c>
      <c r="AK70" s="113">
        <v>5066.37</v>
      </c>
      <c r="AL70" s="113">
        <v>5066.37</v>
      </c>
      <c r="AM70" s="113">
        <v>5066.37</v>
      </c>
      <c r="AN70" s="113">
        <v>5066.37</v>
      </c>
      <c r="AO70" s="113">
        <v>5066.37</v>
      </c>
      <c r="AP70" s="113">
        <v>5066.37</v>
      </c>
      <c r="AQ70" s="113">
        <v>5066.37</v>
      </c>
      <c r="AR70" s="113">
        <v>5066.37</v>
      </c>
      <c r="AS70" s="113">
        <v>5066.37</v>
      </c>
      <c r="AT70" s="113">
        <v>5066.37</v>
      </c>
      <c r="AU70" s="113">
        <v>5066.37</v>
      </c>
      <c r="AV70" s="113">
        <v>5066.37</v>
      </c>
      <c r="AW70" s="113">
        <v>5066.37</v>
      </c>
    </row>
    <row r="71" spans="1:49" ht="13.5" thickBot="1" x14ac:dyDescent="0.25">
      <c r="A71" s="5" t="s">
        <v>172</v>
      </c>
      <c r="B71" s="113">
        <v>3626.32</v>
      </c>
      <c r="C71" s="113">
        <v>3753.24</v>
      </c>
      <c r="D71" s="113">
        <v>3874.75</v>
      </c>
      <c r="E71" s="113">
        <v>3990.79</v>
      </c>
      <c r="F71" s="113">
        <v>4101.34</v>
      </c>
      <c r="G71" s="113">
        <v>4206.43</v>
      </c>
      <c r="H71" s="113">
        <v>4306.13</v>
      </c>
      <c r="I71" s="113">
        <v>4400.53</v>
      </c>
      <c r="J71" s="113">
        <v>4489.7700000000004</v>
      </c>
      <c r="K71" s="113">
        <v>4574</v>
      </c>
      <c r="L71" s="113">
        <v>4653.3599999999997</v>
      </c>
      <c r="M71" s="113">
        <v>4728.05</v>
      </c>
      <c r="N71" s="113">
        <v>4798.25</v>
      </c>
      <c r="O71" s="113">
        <v>4864.1400000000003</v>
      </c>
      <c r="P71" s="113">
        <v>4925.93</v>
      </c>
      <c r="Q71" s="113">
        <v>4983.8100000000004</v>
      </c>
      <c r="R71" s="113">
        <v>5036.43</v>
      </c>
      <c r="S71" s="113">
        <v>5085.62</v>
      </c>
      <c r="T71" s="113">
        <v>5131.57</v>
      </c>
      <c r="U71" s="113">
        <v>5174.45</v>
      </c>
      <c r="V71" s="113">
        <v>5214.45</v>
      </c>
      <c r="W71" s="113">
        <v>5251.73</v>
      </c>
      <c r="X71" s="113">
        <v>5286.47</v>
      </c>
      <c r="Y71" s="113">
        <v>5318.81</v>
      </c>
      <c r="Z71" s="113">
        <v>5348.91</v>
      </c>
      <c r="AA71" s="113">
        <v>5376.91</v>
      </c>
      <c r="AB71" s="113">
        <v>5402.94</v>
      </c>
      <c r="AC71" s="113">
        <v>5427.14</v>
      </c>
      <c r="AD71" s="113">
        <v>5449.62</v>
      </c>
      <c r="AE71" s="113">
        <v>5470.51</v>
      </c>
      <c r="AF71" s="113">
        <v>5489.9</v>
      </c>
      <c r="AG71" s="113">
        <v>5507.9</v>
      </c>
      <c r="AH71" s="113">
        <v>5524.61</v>
      </c>
      <c r="AI71" s="113">
        <v>5540.11</v>
      </c>
      <c r="AJ71" s="113">
        <v>5554.48</v>
      </c>
      <c r="AK71" s="113">
        <v>5567.82</v>
      </c>
      <c r="AL71" s="113">
        <v>5567.82</v>
      </c>
      <c r="AM71" s="113">
        <v>5567.82</v>
      </c>
      <c r="AN71" s="113">
        <v>5567.82</v>
      </c>
      <c r="AO71" s="113">
        <v>5567.82</v>
      </c>
      <c r="AP71" s="113">
        <v>5567.82</v>
      </c>
      <c r="AQ71" s="113">
        <v>5567.82</v>
      </c>
      <c r="AR71" s="113">
        <v>5567.82</v>
      </c>
      <c r="AS71" s="113">
        <v>5567.82</v>
      </c>
      <c r="AT71" s="113">
        <v>5567.82</v>
      </c>
      <c r="AU71" s="113">
        <v>5567.82</v>
      </c>
      <c r="AV71" s="113">
        <v>5567.82</v>
      </c>
      <c r="AW71" s="113">
        <v>5567.82</v>
      </c>
    </row>
    <row r="72" spans="1:49" ht="13.5" thickBot="1" x14ac:dyDescent="0.25">
      <c r="A72" s="5" t="s">
        <v>173</v>
      </c>
      <c r="B72" s="113">
        <v>3952.91</v>
      </c>
      <c r="C72" s="113">
        <v>4091.27</v>
      </c>
      <c r="D72" s="113">
        <v>4223.72</v>
      </c>
      <c r="E72" s="113">
        <v>4350.21</v>
      </c>
      <c r="F72" s="113">
        <v>4470.71</v>
      </c>
      <c r="G72" s="113">
        <v>4585.2700000000004</v>
      </c>
      <c r="H72" s="113">
        <v>4693.9399999999996</v>
      </c>
      <c r="I72" s="113">
        <v>4796.8500000000004</v>
      </c>
      <c r="J72" s="113">
        <v>4894.13</v>
      </c>
      <c r="K72" s="113">
        <v>4985.9399999999996</v>
      </c>
      <c r="L72" s="113">
        <v>5072.45</v>
      </c>
      <c r="M72" s="113">
        <v>5153.87</v>
      </c>
      <c r="N72" s="113">
        <v>5230.3900000000003</v>
      </c>
      <c r="O72" s="113">
        <v>5302.22</v>
      </c>
      <c r="P72" s="113">
        <v>5369.57</v>
      </c>
      <c r="Q72" s="113">
        <v>5432.67</v>
      </c>
      <c r="R72" s="113">
        <v>5490.03</v>
      </c>
      <c r="S72" s="113">
        <v>5543.65</v>
      </c>
      <c r="T72" s="113">
        <v>5593.73</v>
      </c>
      <c r="U72" s="113">
        <v>5640.47</v>
      </c>
      <c r="V72" s="113">
        <v>5684.07</v>
      </c>
      <c r="W72" s="113">
        <v>5724.71</v>
      </c>
      <c r="X72" s="113">
        <v>5762.58</v>
      </c>
      <c r="Y72" s="113">
        <v>5797.83</v>
      </c>
      <c r="Z72" s="113">
        <v>5830.64</v>
      </c>
      <c r="AA72" s="113">
        <v>5861.16</v>
      </c>
      <c r="AB72" s="113">
        <v>5889.54</v>
      </c>
      <c r="AC72" s="113">
        <v>5915.92</v>
      </c>
      <c r="AD72" s="113">
        <v>5940.43</v>
      </c>
      <c r="AE72" s="113">
        <v>5963.19</v>
      </c>
      <c r="AF72" s="113">
        <v>5984.33</v>
      </c>
      <c r="AG72" s="113">
        <v>6003.95</v>
      </c>
      <c r="AH72" s="113">
        <v>6022.16</v>
      </c>
      <c r="AI72" s="113">
        <v>6039.06</v>
      </c>
      <c r="AJ72" s="113">
        <v>6054.73</v>
      </c>
      <c r="AK72" s="113">
        <v>6069.27</v>
      </c>
      <c r="AL72" s="113">
        <v>6069.27</v>
      </c>
      <c r="AM72" s="113">
        <v>6069.27</v>
      </c>
      <c r="AN72" s="113">
        <v>6069.27</v>
      </c>
      <c r="AO72" s="113">
        <v>6069.27</v>
      </c>
      <c r="AP72" s="113">
        <v>6069.27</v>
      </c>
      <c r="AQ72" s="113">
        <v>6069.27</v>
      </c>
      <c r="AR72" s="113">
        <v>6069.27</v>
      </c>
      <c r="AS72" s="113">
        <v>6069.27</v>
      </c>
      <c r="AT72" s="113">
        <v>6069.27</v>
      </c>
      <c r="AU72" s="113">
        <v>6069.27</v>
      </c>
      <c r="AV72" s="113">
        <v>6069.27</v>
      </c>
      <c r="AW72" s="113">
        <v>6069.27</v>
      </c>
    </row>
    <row r="73" spans="1:49" ht="13.5" thickBot="1" x14ac:dyDescent="0.25">
      <c r="A73" s="5" t="s">
        <v>174</v>
      </c>
      <c r="B73" s="113">
        <v>4279.51</v>
      </c>
      <c r="C73" s="113">
        <v>4429.29</v>
      </c>
      <c r="D73" s="113">
        <v>4572.6899999999996</v>
      </c>
      <c r="E73" s="113">
        <v>4709.63</v>
      </c>
      <c r="F73" s="113">
        <v>4840.09</v>
      </c>
      <c r="G73" s="113">
        <v>4964.1099999999997</v>
      </c>
      <c r="H73" s="113">
        <v>5081.76</v>
      </c>
      <c r="I73" s="113">
        <v>5193.17</v>
      </c>
      <c r="J73" s="113">
        <v>5298.49</v>
      </c>
      <c r="K73" s="113">
        <v>5397.88</v>
      </c>
      <c r="L73" s="113">
        <v>5491.55</v>
      </c>
      <c r="M73" s="113">
        <v>5579.69</v>
      </c>
      <c r="N73" s="113">
        <v>5662.53</v>
      </c>
      <c r="O73" s="113">
        <v>5740.29</v>
      </c>
      <c r="P73" s="113">
        <v>5813.21</v>
      </c>
      <c r="Q73" s="113">
        <v>5881.52</v>
      </c>
      <c r="R73" s="113">
        <v>5943.62</v>
      </c>
      <c r="S73" s="113">
        <v>6001.67</v>
      </c>
      <c r="T73" s="113">
        <v>6055.89</v>
      </c>
      <c r="U73" s="113">
        <v>6106.49</v>
      </c>
      <c r="V73" s="113">
        <v>6153.7</v>
      </c>
      <c r="W73" s="113">
        <v>6197.7</v>
      </c>
      <c r="X73" s="113">
        <v>6238.69</v>
      </c>
      <c r="Y73" s="113">
        <v>6276.85</v>
      </c>
      <c r="Z73" s="113">
        <v>6312.38</v>
      </c>
      <c r="AA73" s="113">
        <v>6345.42</v>
      </c>
      <c r="AB73" s="113">
        <v>6376.14</v>
      </c>
      <c r="AC73" s="113">
        <v>6404.7</v>
      </c>
      <c r="AD73" s="113">
        <v>6431.23</v>
      </c>
      <c r="AE73" s="113">
        <v>6455.88</v>
      </c>
      <c r="AF73" s="113">
        <v>6478.76</v>
      </c>
      <c r="AG73" s="113">
        <v>6500.01</v>
      </c>
      <c r="AH73" s="113">
        <v>6519.72</v>
      </c>
      <c r="AI73" s="113">
        <v>6538.01</v>
      </c>
      <c r="AJ73" s="113">
        <v>6554.98</v>
      </c>
      <c r="AK73" s="113">
        <v>6570.72</v>
      </c>
      <c r="AL73" s="113">
        <v>6570.72</v>
      </c>
      <c r="AM73" s="113">
        <v>6570.72</v>
      </c>
      <c r="AN73" s="113">
        <v>6570.72</v>
      </c>
      <c r="AO73" s="113">
        <v>6570.72</v>
      </c>
      <c r="AP73" s="113">
        <v>6570.72</v>
      </c>
      <c r="AQ73" s="113">
        <v>6570.72</v>
      </c>
      <c r="AR73" s="113">
        <v>6570.72</v>
      </c>
      <c r="AS73" s="113">
        <v>6570.72</v>
      </c>
      <c r="AT73" s="113">
        <v>6570.72</v>
      </c>
      <c r="AU73" s="113">
        <v>6570.72</v>
      </c>
      <c r="AV73" s="113">
        <v>6570.72</v>
      </c>
      <c r="AW73" s="113">
        <v>6570.72</v>
      </c>
    </row>
  </sheetData>
  <sheetProtection algorithmName="SHA-512" hashValue="xjX/V2dizYs7IBFTy1PrYTM7xlCnTXsCr576j1l6Yea0LsHWKpmSUHcVJ4aeaOrBXs1rrGmSm/7umsorrQy0Ew==" saltValue="SJ1QSe6cAZFdFNueRU91pQ=="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W52"/>
  <sheetViews>
    <sheetView zoomScaleNormal="100" workbookViewId="0">
      <pane xSplit="1" topLeftCell="B1" activePane="topRight" state="frozen"/>
      <selection activeCell="S9" sqref="S9"/>
      <selection pane="topRight" activeCell="I3" sqref="I3"/>
    </sheetView>
  </sheetViews>
  <sheetFormatPr defaultColWidth="9.140625" defaultRowHeight="12.75" x14ac:dyDescent="0.2"/>
  <cols>
    <col min="1" max="1" width="4.5703125" style="1" bestFit="1" customWidth="1"/>
    <col min="2" max="2" width="9.42578125" style="1" customWidth="1"/>
    <col min="3" max="4" width="10" style="1" customWidth="1"/>
    <col min="5" max="5" width="11.140625" style="1" customWidth="1"/>
    <col min="6" max="6" width="6.42578125" style="3" customWidth="1"/>
    <col min="7" max="7" width="6" style="1" customWidth="1"/>
    <col min="8" max="8" width="6.5703125" style="1" customWidth="1"/>
    <col min="9" max="9" width="8.140625" style="1" customWidth="1"/>
    <col min="10" max="10" width="8.28515625" style="1" customWidth="1"/>
    <col min="11" max="11" width="7.42578125" style="1" customWidth="1"/>
    <col min="12" max="12" width="11.140625" style="1" customWidth="1"/>
    <col min="13" max="13" width="2.7109375" style="1" customWidth="1"/>
    <col min="14" max="19" width="8.42578125" style="1" customWidth="1"/>
    <col min="20" max="20" width="2.7109375" style="1" customWidth="1"/>
    <col min="21" max="23" width="7.7109375" style="1" customWidth="1"/>
    <col min="24" max="24" width="2.7109375" style="1" customWidth="1"/>
    <col min="25" max="25" width="4.28515625" style="1" customWidth="1"/>
    <col min="26" max="26" width="13" style="1" hidden="1" customWidth="1"/>
    <col min="27" max="27" width="15.5703125" style="1" customWidth="1"/>
    <col min="28" max="28" width="9.5703125" style="1" customWidth="1"/>
    <col min="29" max="29" width="9.5703125" style="3" customWidth="1"/>
    <col min="30" max="30" width="15.28515625" style="1" customWidth="1"/>
    <col min="31" max="31" width="11.85546875" style="39" customWidth="1"/>
    <col min="32" max="32" width="2.7109375" style="1" customWidth="1"/>
    <col min="33" max="38" width="7.7109375" style="1" customWidth="1"/>
    <col min="39" max="39" width="2.7109375" style="1" customWidth="1"/>
    <col min="40" max="42" width="8" style="1" customWidth="1"/>
    <col min="43" max="43" width="2.7109375" style="1" customWidth="1"/>
    <col min="44" max="44" width="4.28515625" style="1" customWidth="1"/>
    <col min="45" max="46" width="19" style="1" customWidth="1"/>
    <col min="47" max="47" width="2.7109375" style="1" customWidth="1"/>
    <col min="48" max="49" width="22.85546875" style="1" customWidth="1"/>
    <col min="50" max="16384" width="9.140625" style="1"/>
  </cols>
  <sheetData>
    <row r="1" spans="1:49" ht="13.5" thickBot="1" x14ac:dyDescent="0.25"/>
    <row r="2" spans="1:49" ht="16.5" thickBot="1" x14ac:dyDescent="0.3">
      <c r="B2" s="190" t="s">
        <v>277</v>
      </c>
      <c r="C2" s="191"/>
      <c r="D2" s="191"/>
      <c r="E2" s="192"/>
      <c r="H2" s="190" t="s">
        <v>192</v>
      </c>
      <c r="I2" s="191"/>
      <c r="J2" s="191"/>
      <c r="K2" s="191"/>
      <c r="L2" s="192"/>
      <c r="AA2" s="60" t="s">
        <v>206</v>
      </c>
      <c r="AD2" s="60" t="s">
        <v>177</v>
      </c>
    </row>
    <row r="3" spans="1:49" s="36" customFormat="1" ht="32.25" thickBot="1" x14ac:dyDescent="0.25">
      <c r="B3" s="186" t="s">
        <v>191</v>
      </c>
      <c r="C3" s="187"/>
      <c r="D3" s="188"/>
      <c r="E3" s="199" t="s">
        <v>0</v>
      </c>
      <c r="G3" s="37"/>
      <c r="H3" s="193" t="s">
        <v>190</v>
      </c>
      <c r="I3" s="201" t="s">
        <v>157</v>
      </c>
      <c r="N3" s="148" t="s">
        <v>201</v>
      </c>
      <c r="O3" s="146"/>
      <c r="P3" s="146"/>
      <c r="Q3" s="146"/>
      <c r="R3" s="147"/>
      <c r="U3" s="148" t="s">
        <v>207</v>
      </c>
      <c r="V3" s="146"/>
      <c r="W3" s="147"/>
      <c r="AA3" s="189" t="str">
        <f>AD15</f>
        <v>1.12 --&gt; cat 4</v>
      </c>
      <c r="AC3" s="37"/>
      <c r="AD3" s="194">
        <f>AC14</f>
        <v>0.1825</v>
      </c>
      <c r="AE3" s="40"/>
      <c r="AG3" s="148" t="s">
        <v>201</v>
      </c>
      <c r="AH3" s="146"/>
      <c r="AI3" s="146"/>
      <c r="AJ3" s="146"/>
      <c r="AK3" s="147"/>
      <c r="AN3" s="148" t="s">
        <v>207</v>
      </c>
      <c r="AO3" s="146"/>
      <c r="AP3" s="147"/>
    </row>
    <row r="4" spans="1:49" ht="16.5" thickBot="1" x14ac:dyDescent="0.3">
      <c r="B4" s="2" t="s">
        <v>149</v>
      </c>
      <c r="F4" s="1"/>
      <c r="G4" s="3"/>
      <c r="N4" s="15" t="s">
        <v>193</v>
      </c>
      <c r="O4" s="16"/>
      <c r="P4" s="16"/>
      <c r="Q4" s="16"/>
      <c r="R4" s="17">
        <v>0.26</v>
      </c>
      <c r="U4" s="28" t="s">
        <v>202</v>
      </c>
      <c r="V4" s="29" t="s">
        <v>203</v>
      </c>
      <c r="W4" s="30" t="s">
        <v>204</v>
      </c>
      <c r="AD4" s="4"/>
      <c r="AG4" s="15" t="s">
        <v>193</v>
      </c>
      <c r="AH4" s="16"/>
      <c r="AI4" s="16"/>
      <c r="AJ4" s="16"/>
      <c r="AK4" s="17">
        <v>0.26</v>
      </c>
      <c r="AN4" s="28" t="s">
        <v>202</v>
      </c>
      <c r="AO4" s="29" t="s">
        <v>203</v>
      </c>
      <c r="AP4" s="30" t="s">
        <v>204</v>
      </c>
    </row>
    <row r="5" spans="1:49" ht="13.5" thickBot="1" x14ac:dyDescent="0.25">
      <c r="B5" s="141" t="s">
        <v>146</v>
      </c>
      <c r="C5" s="53"/>
      <c r="D5" s="142"/>
      <c r="E5" s="232" t="s">
        <v>153</v>
      </c>
      <c r="F5" s="1"/>
      <c r="G5" s="3" t="s">
        <v>184</v>
      </c>
      <c r="H5" s="1">
        <f t="shared" ref="H5:H10" si="0">IF(E5="ja",1,0)</f>
        <v>0</v>
      </c>
      <c r="N5" s="15" t="s">
        <v>199</v>
      </c>
      <c r="O5" s="16"/>
      <c r="P5" s="16"/>
      <c r="Q5" s="16"/>
      <c r="R5" s="17">
        <v>0.5</v>
      </c>
      <c r="U5" s="31">
        <v>5.2600000000000001E-2</v>
      </c>
      <c r="V5" s="32">
        <v>0.1052</v>
      </c>
      <c r="W5" s="33">
        <v>0.1578</v>
      </c>
      <c r="AG5" s="15" t="s">
        <v>199</v>
      </c>
      <c r="AH5" s="16"/>
      <c r="AI5" s="16"/>
      <c r="AJ5" s="16"/>
      <c r="AK5" s="17">
        <v>0.5</v>
      </c>
      <c r="AN5" s="31">
        <v>5.2600000000000001E-2</v>
      </c>
      <c r="AO5" s="32">
        <v>0.1052</v>
      </c>
      <c r="AP5" s="33">
        <v>0.1578</v>
      </c>
    </row>
    <row r="6" spans="1:49" ht="13.5" thickBot="1" x14ac:dyDescent="0.25">
      <c r="B6" s="143" t="s">
        <v>147</v>
      </c>
      <c r="C6" s="16"/>
      <c r="D6" s="144"/>
      <c r="E6" s="232" t="s">
        <v>153</v>
      </c>
      <c r="F6" s="1"/>
      <c r="G6" s="3" t="s">
        <v>185</v>
      </c>
      <c r="H6" s="1">
        <f t="shared" si="0"/>
        <v>0</v>
      </c>
      <c r="N6" s="15" t="s">
        <v>194</v>
      </c>
      <c r="O6" s="16"/>
      <c r="P6" s="16"/>
      <c r="Q6" s="16"/>
      <c r="R6" s="17">
        <v>0.56000000000000005</v>
      </c>
      <c r="AG6" s="15" t="s">
        <v>194</v>
      </c>
      <c r="AH6" s="16"/>
      <c r="AI6" s="16"/>
      <c r="AJ6" s="16"/>
      <c r="AK6" s="17">
        <v>0.56000000000000005</v>
      </c>
      <c r="AN6" s="229"/>
      <c r="AO6" s="228"/>
      <c r="AP6" s="228"/>
    </row>
    <row r="7" spans="1:49" ht="13.5" thickBot="1" x14ac:dyDescent="0.25">
      <c r="B7" s="143" t="s">
        <v>97</v>
      </c>
      <c r="C7" s="16"/>
      <c r="D7" s="144"/>
      <c r="E7" s="232" t="s">
        <v>153</v>
      </c>
      <c r="F7" s="1"/>
      <c r="G7" s="3" t="s">
        <v>186</v>
      </c>
      <c r="H7" s="1">
        <f t="shared" si="0"/>
        <v>0</v>
      </c>
      <c r="N7" s="15" t="s">
        <v>195</v>
      </c>
      <c r="O7" s="16"/>
      <c r="P7" s="16"/>
      <c r="Q7" s="16"/>
      <c r="R7" s="17">
        <v>0.56000000000000005</v>
      </c>
      <c r="AG7" s="15" t="s">
        <v>195</v>
      </c>
      <c r="AH7" s="16"/>
      <c r="AI7" s="16"/>
      <c r="AJ7" s="16"/>
      <c r="AK7" s="17">
        <v>0.56000000000000005</v>
      </c>
    </row>
    <row r="8" spans="1:49" ht="13.5" thickBot="1" x14ac:dyDescent="0.25">
      <c r="B8" s="143" t="s">
        <v>148</v>
      </c>
      <c r="C8" s="16"/>
      <c r="D8" s="144"/>
      <c r="E8" s="232" t="s">
        <v>153</v>
      </c>
      <c r="F8" s="1"/>
      <c r="G8" s="3" t="s">
        <v>187</v>
      </c>
      <c r="H8" s="1">
        <f t="shared" si="0"/>
        <v>0</v>
      </c>
      <c r="N8" s="15" t="s">
        <v>196</v>
      </c>
      <c r="O8" s="16"/>
      <c r="P8" s="16"/>
      <c r="Q8" s="16"/>
      <c r="R8" s="17">
        <v>0.35</v>
      </c>
      <c r="AG8" s="15" t="s">
        <v>196</v>
      </c>
      <c r="AH8" s="16"/>
      <c r="AI8" s="16"/>
      <c r="AJ8" s="16"/>
      <c r="AK8" s="17">
        <v>0.35</v>
      </c>
    </row>
    <row r="9" spans="1:49" ht="13.5" thickBot="1" x14ac:dyDescent="0.25">
      <c r="B9" s="143" t="s">
        <v>188</v>
      </c>
      <c r="C9" s="16"/>
      <c r="D9" s="144"/>
      <c r="E9" s="232" t="s">
        <v>153</v>
      </c>
      <c r="F9" s="1"/>
      <c r="G9" s="3" t="s">
        <v>144</v>
      </c>
      <c r="H9" s="1">
        <f t="shared" si="0"/>
        <v>0</v>
      </c>
      <c r="N9" s="15" t="s">
        <v>197</v>
      </c>
      <c r="O9" s="16"/>
      <c r="P9" s="16"/>
      <c r="Q9" s="16"/>
      <c r="R9" s="17">
        <v>0.5</v>
      </c>
      <c r="AG9" s="15" t="s">
        <v>197</v>
      </c>
      <c r="AH9" s="16"/>
      <c r="AI9" s="16"/>
      <c r="AJ9" s="16"/>
      <c r="AK9" s="17">
        <v>0.5</v>
      </c>
    </row>
    <row r="10" spans="1:49" ht="13.5" thickBot="1" x14ac:dyDescent="0.25">
      <c r="B10" s="145" t="s">
        <v>189</v>
      </c>
      <c r="C10" s="10"/>
      <c r="D10" s="34"/>
      <c r="E10" s="232" t="s">
        <v>153</v>
      </c>
      <c r="F10" s="1"/>
      <c r="G10" s="3" t="s">
        <v>145</v>
      </c>
      <c r="H10" s="1">
        <f t="shared" si="0"/>
        <v>0</v>
      </c>
      <c r="I10" s="39"/>
      <c r="N10" s="15" t="s">
        <v>198</v>
      </c>
      <c r="O10" s="16"/>
      <c r="P10" s="16"/>
      <c r="Q10" s="16"/>
      <c r="R10" s="17">
        <v>0.3</v>
      </c>
      <c r="AG10" s="15" t="s">
        <v>198</v>
      </c>
      <c r="AH10" s="16"/>
      <c r="AI10" s="16"/>
      <c r="AJ10" s="16"/>
      <c r="AK10" s="17">
        <v>0.3</v>
      </c>
    </row>
    <row r="11" spans="1:49" ht="13.5" thickBot="1" x14ac:dyDescent="0.25">
      <c r="B11" s="4"/>
      <c r="I11" s="127"/>
      <c r="N11" s="18" t="s">
        <v>200</v>
      </c>
      <c r="O11" s="10"/>
      <c r="P11" s="10"/>
      <c r="Q11" s="10"/>
      <c r="R11" s="19">
        <v>0.2</v>
      </c>
      <c r="AG11" s="18" t="s">
        <v>200</v>
      </c>
      <c r="AH11" s="10"/>
      <c r="AI11" s="10"/>
      <c r="AJ11" s="10"/>
      <c r="AK11" s="19">
        <v>0.2</v>
      </c>
    </row>
    <row r="12" spans="1:49" ht="16.5" thickBot="1" x14ac:dyDescent="0.3">
      <c r="AD12" s="6" t="s">
        <v>180</v>
      </c>
      <c r="AE12" s="140" t="s">
        <v>180</v>
      </c>
      <c r="AS12" s="197" t="s">
        <v>225</v>
      </c>
      <c r="AT12" s="197" t="s">
        <v>225</v>
      </c>
      <c r="AV12" s="197" t="s">
        <v>180</v>
      </c>
      <c r="AW12" s="197" t="s">
        <v>180</v>
      </c>
    </row>
    <row r="13" spans="1:49" ht="25.5" x14ac:dyDescent="0.2">
      <c r="B13" s="1" t="s">
        <v>99</v>
      </c>
      <c r="C13" s="4" t="s">
        <v>183</v>
      </c>
      <c r="D13" s="4" t="s">
        <v>183</v>
      </c>
      <c r="E13" s="4" t="s">
        <v>183</v>
      </c>
      <c r="F13" s="4"/>
      <c r="G13" s="4"/>
      <c r="H13" s="4"/>
      <c r="I13" s="4"/>
      <c r="J13" s="4"/>
      <c r="K13" s="4"/>
      <c r="L13" s="6" t="s">
        <v>182</v>
      </c>
      <c r="M13" s="6"/>
      <c r="N13" s="6"/>
      <c r="O13" s="6"/>
      <c r="P13" s="6"/>
      <c r="Q13" s="6"/>
      <c r="R13" s="6"/>
      <c r="S13" s="6"/>
      <c r="T13" s="6"/>
      <c r="U13" s="6"/>
      <c r="V13" s="6"/>
      <c r="W13" s="6"/>
      <c r="X13" s="6"/>
      <c r="Y13" s="6"/>
      <c r="AA13" s="4" t="s">
        <v>183</v>
      </c>
      <c r="AB13" s="1" t="s">
        <v>178</v>
      </c>
      <c r="AC13" s="1" t="s">
        <v>177</v>
      </c>
      <c r="AD13" s="6" t="s">
        <v>181</v>
      </c>
      <c r="AE13" s="140" t="s">
        <v>181</v>
      </c>
      <c r="AF13" s="6"/>
      <c r="AG13" s="6"/>
      <c r="AH13" s="6"/>
      <c r="AI13" s="6"/>
      <c r="AJ13" s="6"/>
      <c r="AK13" s="6"/>
      <c r="AL13" s="6"/>
      <c r="AM13" s="6"/>
      <c r="AN13" s="6"/>
      <c r="AO13" s="6"/>
      <c r="AP13" s="6"/>
      <c r="AQ13" s="6"/>
      <c r="AR13" s="6"/>
      <c r="AS13" s="195" t="s">
        <v>215</v>
      </c>
      <c r="AT13" s="195" t="s">
        <v>214</v>
      </c>
      <c r="AU13" s="6"/>
      <c r="AV13" s="195" t="s">
        <v>215</v>
      </c>
      <c r="AW13" s="195" t="s">
        <v>214</v>
      </c>
    </row>
    <row r="14" spans="1:49" ht="13.5" thickBot="1" x14ac:dyDescent="0.25">
      <c r="B14" s="4" t="s">
        <v>143</v>
      </c>
      <c r="C14" s="4" t="s">
        <v>143</v>
      </c>
      <c r="D14" s="4" t="s">
        <v>154</v>
      </c>
      <c r="E14" s="4" t="s">
        <v>155</v>
      </c>
      <c r="F14" s="4" t="s">
        <v>184</v>
      </c>
      <c r="G14" s="4" t="s">
        <v>185</v>
      </c>
      <c r="H14" s="4" t="s">
        <v>186</v>
      </c>
      <c r="I14" s="4" t="s">
        <v>187</v>
      </c>
      <c r="J14" s="4" t="s">
        <v>144</v>
      </c>
      <c r="K14" s="4" t="s">
        <v>145</v>
      </c>
      <c r="L14" s="4" t="s">
        <v>156</v>
      </c>
      <c r="M14" s="4"/>
      <c r="N14" s="14" t="s">
        <v>205</v>
      </c>
      <c r="O14" s="14" t="s">
        <v>205</v>
      </c>
      <c r="P14" s="14" t="s">
        <v>205</v>
      </c>
      <c r="Q14" s="14" t="s">
        <v>205</v>
      </c>
      <c r="R14" s="14" t="s">
        <v>205</v>
      </c>
      <c r="S14" s="14" t="s">
        <v>205</v>
      </c>
      <c r="T14" s="14"/>
      <c r="U14" s="14" t="s">
        <v>156</v>
      </c>
      <c r="V14" s="14" t="s">
        <v>156</v>
      </c>
      <c r="W14" s="14" t="s">
        <v>156</v>
      </c>
      <c r="X14" s="14"/>
      <c r="Y14" s="14"/>
      <c r="Z14" s="1" t="s">
        <v>175</v>
      </c>
      <c r="AA14" s="1" t="s">
        <v>176</v>
      </c>
      <c r="AB14" s="1" t="s">
        <v>278</v>
      </c>
      <c r="AC14" s="13">
        <f>index!$S$9</f>
        <v>0.1825</v>
      </c>
      <c r="AD14" s="6" t="s">
        <v>156</v>
      </c>
      <c r="AE14" s="140" t="s">
        <v>205</v>
      </c>
      <c r="AF14" s="14"/>
      <c r="AG14" s="14" t="s">
        <v>205</v>
      </c>
      <c r="AH14" s="14" t="s">
        <v>205</v>
      </c>
      <c r="AI14" s="14" t="s">
        <v>205</v>
      </c>
      <c r="AJ14" s="14" t="s">
        <v>205</v>
      </c>
      <c r="AK14" s="14" t="s">
        <v>205</v>
      </c>
      <c r="AL14" s="14" t="s">
        <v>205</v>
      </c>
      <c r="AM14" s="14"/>
      <c r="AN14" s="14" t="s">
        <v>156</v>
      </c>
      <c r="AO14" s="14" t="s">
        <v>156</v>
      </c>
      <c r="AP14" s="14" t="s">
        <v>156</v>
      </c>
      <c r="AQ14" s="14"/>
      <c r="AR14" s="14"/>
      <c r="AS14" s="196" t="s">
        <v>216</v>
      </c>
      <c r="AT14" s="196" t="s">
        <v>216</v>
      </c>
      <c r="AU14" s="14"/>
      <c r="AV14" s="196" t="s">
        <v>216</v>
      </c>
      <c r="AW14" s="196" t="s">
        <v>216</v>
      </c>
    </row>
    <row r="15" spans="1:49" s="139" customFormat="1" ht="39" thickBot="1" x14ac:dyDescent="0.25">
      <c r="A15" s="131" t="s">
        <v>27</v>
      </c>
      <c r="B15" s="38" t="str">
        <f>$E$3</f>
        <v>1.12</v>
      </c>
      <c r="C15" s="131" t="str">
        <f>$E$3</f>
        <v>1.12</v>
      </c>
      <c r="D15" s="38" t="str">
        <f>$E$3</f>
        <v>1.12</v>
      </c>
      <c r="E15" s="131" t="str">
        <f>$E$3</f>
        <v>1.12</v>
      </c>
      <c r="F15" s="131"/>
      <c r="G15" s="131"/>
      <c r="H15" s="131"/>
      <c r="I15" s="38"/>
      <c r="J15" s="131"/>
      <c r="K15" s="131"/>
      <c r="L15" s="38" t="str">
        <f>$E$3</f>
        <v>1.12</v>
      </c>
      <c r="M15" s="132"/>
      <c r="N15" s="133">
        <v>0.26</v>
      </c>
      <c r="O15" s="133">
        <v>0.56000000000000005</v>
      </c>
      <c r="P15" s="133">
        <v>0.35</v>
      </c>
      <c r="Q15" s="133">
        <v>0.5</v>
      </c>
      <c r="R15" s="133">
        <v>0.3</v>
      </c>
      <c r="S15" s="133">
        <v>0.2</v>
      </c>
      <c r="T15" s="134"/>
      <c r="U15" s="135">
        <v>5.2600000000000001E-2</v>
      </c>
      <c r="V15" s="135">
        <v>0.1052</v>
      </c>
      <c r="W15" s="135">
        <v>0.1578</v>
      </c>
      <c r="X15" s="134"/>
      <c r="Y15" s="131" t="s">
        <v>27</v>
      </c>
      <c r="Z15" s="136" t="str">
        <f>$I$3</f>
        <v>cat 4</v>
      </c>
      <c r="AA15" s="38" t="str">
        <f>$I$3</f>
        <v>cat 4</v>
      </c>
      <c r="AB15" s="137"/>
      <c r="AC15" s="137"/>
      <c r="AD15" s="38" t="str">
        <f>CONCATENATE($E$3," --&gt; ",$I$3)</f>
        <v>1.12 --&gt; cat 4</v>
      </c>
      <c r="AE15" s="138" t="str">
        <f>CONCATENATE($E$3,"--&gt;",$I$3)</f>
        <v>1.12--&gt;cat 4</v>
      </c>
      <c r="AF15" s="134"/>
      <c r="AG15" s="133">
        <v>0.26</v>
      </c>
      <c r="AH15" s="133">
        <v>0.56000000000000005</v>
      </c>
      <c r="AI15" s="133">
        <v>0.35</v>
      </c>
      <c r="AJ15" s="133">
        <v>0.5</v>
      </c>
      <c r="AK15" s="133">
        <v>0.3</v>
      </c>
      <c r="AL15" s="133">
        <v>0.2</v>
      </c>
      <c r="AM15" s="134"/>
      <c r="AN15" s="249">
        <v>5.2600000000000001E-2</v>
      </c>
      <c r="AO15" s="249">
        <v>0.1052</v>
      </c>
      <c r="AP15" s="249">
        <v>0.1578</v>
      </c>
      <c r="AQ15" s="134"/>
      <c r="AR15" s="133" t="s">
        <v>27</v>
      </c>
      <c r="AS15" s="133" t="str">
        <f>E3</f>
        <v>1.12</v>
      </c>
      <c r="AT15" s="133" t="str">
        <f>E3</f>
        <v>1.12</v>
      </c>
      <c r="AU15" s="134"/>
      <c r="AV15" s="133" t="str">
        <f>AD15</f>
        <v>1.12 --&gt; cat 4</v>
      </c>
      <c r="AW15" s="133" t="str">
        <f>AD15</f>
        <v>1.12 --&gt; cat 4</v>
      </c>
    </row>
    <row r="16" spans="1:49" s="21" customFormat="1" ht="12" x14ac:dyDescent="0.2">
      <c r="A16" s="149">
        <v>0</v>
      </c>
      <c r="B16" s="200">
        <f t="shared" ref="B16:B51" si="1">VLOOKUP(E$3,basisjaarloonbis,$A16+2,FALSE)</f>
        <v>12384.81</v>
      </c>
      <c r="C16" s="120">
        <f>ROUND(B16*index!$O$7,2)</f>
        <v>20724.740000000002</v>
      </c>
      <c r="D16" s="174">
        <f>ROUND((B16/12)*index!$O$7,2)</f>
        <v>1727.06</v>
      </c>
      <c r="E16" s="177">
        <f t="shared" ref="E16:E51" si="2">ROUND(C16/(52*38),4)</f>
        <v>10.488200000000001</v>
      </c>
      <c r="F16" s="7">
        <f>(ROUND(IF(B16&lt;=index!$L$14,index!$P$14*index!$O$7/12,IF(B16&lt;=(index!$L$14*0.925+index!$P$14/2)/0.925,((index!$L$14*0.925+index!$P$14)-B16*0.925)*index!$O$7/12,IF(B16&lt;=index!$L$15,(index!$P$15)*index!$O$7/12,IF(B16&lt;=(index!$L$15*0.925+index!$P$15)/0.925,((index!$L$15*0.925+index!$P$15)-B16*0.925)*index!$O$7/12,0)))),2))*$H$5</f>
        <v>0</v>
      </c>
      <c r="G16" s="7">
        <f>(ROUND(IF(B16&lt;=index!$L$14,index!$S$14*index!$O$7/12,IF(B16&lt;=(index!$L$14*0.925+index!$S$14/2)/0.925,((index!$L$14*0.925+index!$S$14)-B16*0.925)*index!$O$7/12,IF(B16&lt;=index!$L$15,(index!$S$15)*index!$O$7/12,IF(B16&lt;=(index!$L$15*0.925+index!$S$15)/0.925,((index!$L$15*0.925+index!$S$15)-B16*0.925)*index!$O$7/12,0)))),2))*$H$6</f>
        <v>0</v>
      </c>
      <c r="H16" s="150">
        <f>IF(A16&lt;18,0,ROUND((index!$N$25),2)*$H$7)</f>
        <v>0</v>
      </c>
      <c r="I16" s="11">
        <f>+ROUND((D16)*0.04,2)*$H$8</f>
        <v>0</v>
      </c>
      <c r="J16" s="116">
        <f>ROUND(index!$N$29/12,2)*$H$9</f>
        <v>0</v>
      </c>
      <c r="K16" s="120">
        <f>ROUND(index!$N$30/12,2)*$H$10</f>
        <v>0</v>
      </c>
      <c r="L16" s="174">
        <f>IF((SUM(D16:K16)-E16)&lt;index!$O$3,index!$O$3,SUM(D16:K16)-E16)</f>
        <v>1793.85</v>
      </c>
      <c r="M16" s="35"/>
      <c r="N16" s="41">
        <f>ROUND(E16*$N$15,4)</f>
        <v>2.7269000000000001</v>
      </c>
      <c r="O16" s="26">
        <f>ROUND(E16*$O$15,4)</f>
        <v>5.8734000000000002</v>
      </c>
      <c r="P16" s="26">
        <f>ROUND(E16*$P$15,4)</f>
        <v>3.6709000000000001</v>
      </c>
      <c r="Q16" s="26">
        <f>ROUND(E16*$Q$15,4)</f>
        <v>5.2441000000000004</v>
      </c>
      <c r="R16" s="26">
        <f>ROUND(E16*$R$15,4)</f>
        <v>3.1465000000000001</v>
      </c>
      <c r="S16" s="42">
        <f>ROUND(E16*$S$15,4)</f>
        <v>2.0975999999999999</v>
      </c>
      <c r="T16" s="35"/>
      <c r="U16" s="48">
        <f>ROUND(D16*$U$15,2)</f>
        <v>90.84</v>
      </c>
      <c r="V16" s="22">
        <f>ROUND(D16*$V$15,2)</f>
        <v>181.69</v>
      </c>
      <c r="W16" s="49">
        <f>ROUND(D16*$W$15,2)</f>
        <v>272.52999999999997</v>
      </c>
      <c r="X16" s="35"/>
      <c r="Y16" s="124">
        <v>0</v>
      </c>
      <c r="Z16" s="54">
        <f t="shared" ref="Z16:Z51" si="3">VLOOKUP(I$3,ificbasisdoel,$A16+2,FALSE)</f>
        <v>1903.79</v>
      </c>
      <c r="AA16" s="128">
        <f>ROUND(Z16*index!$O$8,2)</f>
        <v>1903.79</v>
      </c>
      <c r="AB16" s="116">
        <f t="shared" ref="AB16:AB51" si="4">+AA16-L16</f>
        <v>109.94000000000005</v>
      </c>
      <c r="AC16" s="20">
        <f t="shared" ref="AC16:AC51" si="5">ROUND(IF(AB16&gt;0,AB16*$AC$14,0),2)</f>
        <v>20.059999999999999</v>
      </c>
      <c r="AD16" s="246">
        <f t="shared" ref="AD16:AD51" si="6">IF(L16+AC16&lt;=AA16,L16+AC16,AA16)</f>
        <v>1813.9099999999999</v>
      </c>
      <c r="AE16" s="183">
        <f>ROUND(AD16*12/1976,4)</f>
        <v>11.015599999999999</v>
      </c>
      <c r="AF16" s="35"/>
      <c r="AG16" s="41">
        <f>ROUND(AE16*$AG$15,4)</f>
        <v>2.8641000000000001</v>
      </c>
      <c r="AH16" s="26">
        <f>ROUND(AE16*$AH$15,4)</f>
        <v>6.1687000000000003</v>
      </c>
      <c r="AI16" s="26">
        <f>ROUND(AE16*$AI$15,4)</f>
        <v>3.8555000000000001</v>
      </c>
      <c r="AJ16" s="26">
        <f>ROUND(AE16*$AJ$15,4)</f>
        <v>5.5077999999999996</v>
      </c>
      <c r="AK16" s="26">
        <f>ROUND(AE16*$AK$15,4)</f>
        <v>3.3047</v>
      </c>
      <c r="AL16" s="42">
        <f>ROUND(AE16*$AL$15,4)</f>
        <v>2.2031000000000001</v>
      </c>
      <c r="AM16" s="35"/>
      <c r="AN16" s="48">
        <f>ROUND(AD16*$AN$15,2)</f>
        <v>95.41</v>
      </c>
      <c r="AO16" s="22">
        <f>ROUND(AD16*$AO$15,2)</f>
        <v>190.82</v>
      </c>
      <c r="AP16" s="49">
        <f>ROUND(AD16*$AP$15,2)</f>
        <v>286.23</v>
      </c>
      <c r="AQ16" s="121"/>
      <c r="AR16" s="171">
        <v>0</v>
      </c>
      <c r="AS16" s="22">
        <f>ROUND(index!$O$33+((D16+F16+G16)*12)*index!$O$34,2)</f>
        <v>861.31</v>
      </c>
      <c r="AT16" s="49">
        <f>ROUND(index!$O$37+((D16+F16+G16)*12)*index!$O$38,2)</f>
        <v>757.37</v>
      </c>
      <c r="AU16" s="35"/>
      <c r="AV16" s="48">
        <f>ROUND(index!$O$33+(AD16*12)*index!$O$34,2)</f>
        <v>887.36</v>
      </c>
      <c r="AW16" s="49">
        <f>ROUND(index!$O$37+(AD16*12)*index!$O$38,2)</f>
        <v>762.89</v>
      </c>
    </row>
    <row r="17" spans="1:49" s="21" customFormat="1" ht="12" x14ac:dyDescent="0.2">
      <c r="A17" s="57">
        <v>1</v>
      </c>
      <c r="B17" s="117">
        <f t="shared" si="1"/>
        <v>13422.15</v>
      </c>
      <c r="C17" s="122">
        <f>ROUND(B17*index!$O$7,2)</f>
        <v>22460.63</v>
      </c>
      <c r="D17" s="175">
        <f>ROUND((B17/12)*index!$O$7,2)</f>
        <v>1871.72</v>
      </c>
      <c r="E17" s="178">
        <f t="shared" si="2"/>
        <v>11.3667</v>
      </c>
      <c r="F17" s="8">
        <f>(ROUND(IF(B17&lt;=index!$L$14,index!$P$14*index!$O$7/12,IF(B17&lt;=(index!$L$14*0.925+index!$P$14/2)/0.925,((index!$L$14*0.925+index!$P$14)-B17*0.925)*index!$O$7/12,IF(B17&lt;=index!$L$15,(index!$P$15)*index!$O$7/12,IF(B17&lt;=(index!$L$15*0.925+index!$P$15)/0.925,((index!$L$15*0.925+index!$P$15)-B17*0.925)*index!$O$7/12,0)))),2))*$H$5</f>
        <v>0</v>
      </c>
      <c r="G17" s="8">
        <f>(ROUND(IF(B17&lt;=index!$L$14,index!$S$14*index!$O$7/12,IF(B17&lt;=(index!$L$14*0.925+index!$S$14/2)/0.925,((index!$L$14*0.925+index!$S$14)-B17*0.925)*index!$O$7/12,IF(B17&lt;=index!$L$15,(index!$S$15)*index!$O$7/12,IF(B17&lt;=(index!$L$15*0.925+index!$S$15)/0.925,((index!$L$15*0.925+index!$S$15)-B17*0.925)*index!$O$7/12,0)))),2))*$H$6</f>
        <v>0</v>
      </c>
      <c r="H17" s="119">
        <f>IF(A17&lt;18,0,ROUND((index!$N$25),2)*$H$7)</f>
        <v>0</v>
      </c>
      <c r="I17" s="8">
        <f t="shared" ref="I17:I24" si="7">+ROUND((D17)*0.04,2)*$H$8</f>
        <v>0</v>
      </c>
      <c r="J17" s="117">
        <f>ROUND(index!$N$29/12,2)*$H$9</f>
        <v>0</v>
      </c>
      <c r="K17" s="122">
        <f>ROUND(index!$N$30/12,2)*$H$10</f>
        <v>0</v>
      </c>
      <c r="L17" s="175">
        <f>IF((SUM(D17:K17)-E17)&lt;index!$O$3,index!$O$3,SUM(D17:K17)-E17)</f>
        <v>1871.72</v>
      </c>
      <c r="M17" s="35"/>
      <c r="N17" s="43">
        <f t="shared" ref="N17:N51" si="8">ROUND(E17*$N$15,4)</f>
        <v>2.9552999999999998</v>
      </c>
      <c r="O17" s="27">
        <f t="shared" ref="O17:O51" si="9">ROUND(E17*$O$15,4)</f>
        <v>6.3654000000000002</v>
      </c>
      <c r="P17" s="27">
        <f t="shared" ref="P17:P51" si="10">ROUND(E17*$P$15,4)</f>
        <v>3.9782999999999999</v>
      </c>
      <c r="Q17" s="27">
        <f t="shared" ref="Q17:Q51" si="11">ROUND(E17*$Q$15,4)</f>
        <v>5.6833999999999998</v>
      </c>
      <c r="R17" s="27">
        <f t="shared" ref="R17:R51" si="12">ROUND(E17*$R$15,4)</f>
        <v>3.41</v>
      </c>
      <c r="S17" s="44">
        <f t="shared" ref="S17:S51" si="13">ROUND(E17*$S$15,4)</f>
        <v>2.2732999999999999</v>
      </c>
      <c r="T17" s="35"/>
      <c r="U17" s="48">
        <f t="shared" ref="U17:U51" si="14">ROUND(D17*$U$15,2)</f>
        <v>98.45</v>
      </c>
      <c r="V17" s="22">
        <f t="shared" ref="V17:V51" si="15">ROUND(D17*$V$15,2)</f>
        <v>196.9</v>
      </c>
      <c r="W17" s="49">
        <f t="shared" ref="W17:W51" si="16">ROUND(D17*$W$15,2)</f>
        <v>295.36</v>
      </c>
      <c r="X17" s="35"/>
      <c r="Y17" s="124">
        <v>1</v>
      </c>
      <c r="Z17" s="55">
        <f t="shared" si="3"/>
        <v>1938.72</v>
      </c>
      <c r="AA17" s="129">
        <f>ROUND(Z17*index!$O$8,2)</f>
        <v>1938.72</v>
      </c>
      <c r="AB17" s="117">
        <f t="shared" si="4"/>
        <v>67</v>
      </c>
      <c r="AC17" s="23">
        <f t="shared" si="5"/>
        <v>12.23</v>
      </c>
      <c r="AD17" s="181">
        <f t="shared" si="6"/>
        <v>1883.95</v>
      </c>
      <c r="AE17" s="184">
        <f t="shared" ref="AE17:AE51" si="17">ROUND(AD17*12/1976,4)</f>
        <v>11.441000000000001</v>
      </c>
      <c r="AF17" s="35"/>
      <c r="AG17" s="41">
        <f t="shared" ref="AG17:AG51" si="18">ROUND(AE17*$AG$15,4)</f>
        <v>2.9746999999999999</v>
      </c>
      <c r="AH17" s="26">
        <f t="shared" ref="AH17:AH51" si="19">ROUND(AE17*$AH$15,4)</f>
        <v>6.407</v>
      </c>
      <c r="AI17" s="26">
        <f t="shared" ref="AI17:AI51" si="20">ROUND(AE17*$AI$15,4)</f>
        <v>4.0044000000000004</v>
      </c>
      <c r="AJ17" s="26">
        <f t="shared" ref="AJ17:AJ51" si="21">ROUND(AE17*$AJ$15,4)</f>
        <v>5.7205000000000004</v>
      </c>
      <c r="AK17" s="26">
        <f t="shared" ref="AK17:AK51" si="22">ROUND(AE17*$AK$15,4)</f>
        <v>3.4323000000000001</v>
      </c>
      <c r="AL17" s="42">
        <f t="shared" ref="AL17:AL51" si="23">ROUND(AE17*$AL$15,4)</f>
        <v>2.2881999999999998</v>
      </c>
      <c r="AM17" s="35"/>
      <c r="AN17" s="48">
        <f t="shared" ref="AN17:AN51" si="24">ROUND(AD17*$AN$15,2)</f>
        <v>99.1</v>
      </c>
      <c r="AO17" s="22">
        <f t="shared" ref="AO17:AO51" si="25">ROUND(AD17*$AO$15,2)</f>
        <v>198.19</v>
      </c>
      <c r="AP17" s="49">
        <f t="shared" ref="AP17:AP51" si="26">ROUND(AD17*$AP$15,2)</f>
        <v>297.29000000000002</v>
      </c>
      <c r="AQ17" s="121"/>
      <c r="AR17" s="171">
        <v>1</v>
      </c>
      <c r="AS17" s="22">
        <f>ROUND(index!$O$33+((D17+F17+G17)*12)*index!$O$34,2)</f>
        <v>904.71</v>
      </c>
      <c r="AT17" s="49">
        <f>ROUND(index!$O$37+((D17+F17+G17)*12)*index!$O$38,2)</f>
        <v>766.57</v>
      </c>
      <c r="AU17" s="35"/>
      <c r="AV17" s="48">
        <f>ROUND(index!$O$33+(AD17*12)*index!$O$34,2)</f>
        <v>908.38</v>
      </c>
      <c r="AW17" s="49">
        <f>ROUND(index!$O$37+(AD17*12)*index!$O$38,2)</f>
        <v>767.35</v>
      </c>
    </row>
    <row r="18" spans="1:49" s="21" customFormat="1" ht="12" x14ac:dyDescent="0.2">
      <c r="A18" s="57">
        <v>2</v>
      </c>
      <c r="B18" s="117">
        <f t="shared" si="1"/>
        <v>13492.67</v>
      </c>
      <c r="C18" s="122">
        <f>ROUND(B18*index!$O$7,2)</f>
        <v>22578.63</v>
      </c>
      <c r="D18" s="175">
        <f>ROUND((B18/12)*index!$O$7,2)</f>
        <v>1881.55</v>
      </c>
      <c r="E18" s="178">
        <f t="shared" si="2"/>
        <v>11.426399999999999</v>
      </c>
      <c r="F18" s="8">
        <f>(ROUND(IF(B18&lt;=index!$L$14,index!$P$14*index!$O$7/12,IF(B18&lt;=(index!$L$14*0.925+index!$P$14/2)/0.925,((index!$L$14*0.925+index!$P$14)-B18*0.925)*index!$O$7/12,IF(B18&lt;=index!$L$15,(index!$P$15)*index!$O$7/12,IF(B18&lt;=(index!$L$15*0.925+index!$P$15)/0.925,((index!$L$15*0.925+index!$P$15)-B18*0.925)*index!$O$7/12,0)))),2))*$H$5</f>
        <v>0</v>
      </c>
      <c r="G18" s="8">
        <f>(ROUND(IF(B18&lt;=index!$L$14,index!$S$14*index!$O$7/12,IF(B18&lt;=(index!$L$14*0.925+index!$S$14/2)/0.925,((index!$L$14*0.925+index!$S$14)-B18*0.925)*index!$O$7/12,IF(B18&lt;=index!$L$15,(index!$S$15)*index!$O$7/12,IF(B18&lt;=(index!$L$15*0.925+index!$S$15)/0.925,((index!$L$15*0.925+index!$S$15)-B18*0.925)*index!$O$7/12,0)))),2))*$H$6</f>
        <v>0</v>
      </c>
      <c r="H18" s="119">
        <f>IF(A18&lt;18,0,ROUND((index!$N$25),2)*$H$7)</f>
        <v>0</v>
      </c>
      <c r="I18" s="8">
        <f t="shared" si="7"/>
        <v>0</v>
      </c>
      <c r="J18" s="117">
        <f>ROUND(index!$N$29/12,2)*$H$9</f>
        <v>0</v>
      </c>
      <c r="K18" s="122">
        <f>ROUND(index!$N$30/12,2)*$H$10</f>
        <v>0</v>
      </c>
      <c r="L18" s="175">
        <f>IF((SUM(D18:K18)-E18)&lt;index!$O$3,index!$O$3,SUM(D18:K18)-E18)</f>
        <v>1881.55</v>
      </c>
      <c r="M18" s="35"/>
      <c r="N18" s="43">
        <f t="shared" si="8"/>
        <v>2.9708999999999999</v>
      </c>
      <c r="O18" s="27">
        <f t="shared" si="9"/>
        <v>6.3987999999999996</v>
      </c>
      <c r="P18" s="27">
        <f t="shared" si="10"/>
        <v>3.9992000000000001</v>
      </c>
      <c r="Q18" s="27">
        <f t="shared" si="11"/>
        <v>5.7131999999999996</v>
      </c>
      <c r="R18" s="27">
        <f t="shared" si="12"/>
        <v>3.4279000000000002</v>
      </c>
      <c r="S18" s="44">
        <f t="shared" si="13"/>
        <v>2.2852999999999999</v>
      </c>
      <c r="T18" s="35"/>
      <c r="U18" s="48">
        <f t="shared" si="14"/>
        <v>98.97</v>
      </c>
      <c r="V18" s="22">
        <f t="shared" si="15"/>
        <v>197.94</v>
      </c>
      <c r="W18" s="49">
        <f t="shared" si="16"/>
        <v>296.91000000000003</v>
      </c>
      <c r="X18" s="35"/>
      <c r="Y18" s="124">
        <v>2</v>
      </c>
      <c r="Z18" s="55">
        <f t="shared" si="3"/>
        <v>1971.62</v>
      </c>
      <c r="AA18" s="129">
        <f>ROUND(Z18*index!$O$8,2)</f>
        <v>1971.62</v>
      </c>
      <c r="AB18" s="117">
        <f t="shared" si="4"/>
        <v>90.069999999999936</v>
      </c>
      <c r="AC18" s="23">
        <f t="shared" si="5"/>
        <v>16.440000000000001</v>
      </c>
      <c r="AD18" s="181">
        <f t="shared" si="6"/>
        <v>1897.99</v>
      </c>
      <c r="AE18" s="184">
        <f t="shared" si="17"/>
        <v>11.526300000000001</v>
      </c>
      <c r="AF18" s="35"/>
      <c r="AG18" s="41">
        <f t="shared" si="18"/>
        <v>2.9967999999999999</v>
      </c>
      <c r="AH18" s="26">
        <f t="shared" si="19"/>
        <v>6.4546999999999999</v>
      </c>
      <c r="AI18" s="26">
        <f t="shared" si="20"/>
        <v>4.0342000000000002</v>
      </c>
      <c r="AJ18" s="26">
        <f t="shared" si="21"/>
        <v>5.7632000000000003</v>
      </c>
      <c r="AK18" s="26">
        <f t="shared" si="22"/>
        <v>3.4579</v>
      </c>
      <c r="AL18" s="42">
        <f t="shared" si="23"/>
        <v>2.3052999999999999</v>
      </c>
      <c r="AM18" s="35"/>
      <c r="AN18" s="48">
        <f t="shared" si="24"/>
        <v>99.83</v>
      </c>
      <c r="AO18" s="22">
        <f t="shared" si="25"/>
        <v>199.67</v>
      </c>
      <c r="AP18" s="49">
        <f t="shared" si="26"/>
        <v>299.5</v>
      </c>
      <c r="AQ18" s="121"/>
      <c r="AR18" s="171">
        <v>2</v>
      </c>
      <c r="AS18" s="22">
        <f>ROUND(index!$O$33+((D18+F18+G18)*12)*index!$O$34,2)</f>
        <v>907.66</v>
      </c>
      <c r="AT18" s="49">
        <f>ROUND(index!$O$37+((D18+F18+G18)*12)*index!$O$38,2)</f>
        <v>767.2</v>
      </c>
      <c r="AU18" s="35"/>
      <c r="AV18" s="48">
        <f>ROUND(index!$O$33+(AD18*12)*index!$O$34,2)</f>
        <v>912.59</v>
      </c>
      <c r="AW18" s="49">
        <f>ROUND(index!$O$37+(AD18*12)*index!$O$38,2)</f>
        <v>768.24</v>
      </c>
    </row>
    <row r="19" spans="1:49" s="21" customFormat="1" ht="12" x14ac:dyDescent="0.2">
      <c r="A19" s="57">
        <v>3</v>
      </c>
      <c r="B19" s="117">
        <f t="shared" si="1"/>
        <v>13563.17</v>
      </c>
      <c r="C19" s="122">
        <f>ROUND(B19*index!$O$7,2)</f>
        <v>22696.61</v>
      </c>
      <c r="D19" s="175">
        <f>ROUND((B19/12)*index!$O$7,2)</f>
        <v>1891.38</v>
      </c>
      <c r="E19" s="178">
        <f t="shared" si="2"/>
        <v>11.4861</v>
      </c>
      <c r="F19" s="8">
        <f>(ROUND(IF(B19&lt;=index!$L$14,index!$P$14*index!$O$7/12,IF(B19&lt;=(index!$L$14*0.925+index!$P$14/2)/0.925,((index!$L$14*0.925+index!$P$14)-B19*0.925)*index!$O$7/12,IF(B19&lt;=index!$L$15,(index!$P$15)*index!$O$7/12,IF(B19&lt;=(index!$L$15*0.925+index!$P$15)/0.925,((index!$L$15*0.925+index!$P$15)-B19*0.925)*index!$O$7/12,0)))),2))*$H$5</f>
        <v>0</v>
      </c>
      <c r="G19" s="8">
        <f>(ROUND(IF(B19&lt;=index!$L$14,index!$S$14*index!$O$7/12,IF(B19&lt;=(index!$L$14*0.925+index!$S$14/2)/0.925,((index!$L$14*0.925+index!$S$14)-B19*0.925)*index!$O$7/12,IF(B19&lt;=index!$L$15,(index!$S$15)*index!$O$7/12,IF(B19&lt;=(index!$L$15*0.925+index!$S$15)/0.925,((index!$L$15*0.925+index!$S$15)-B19*0.925)*index!$O$7/12,0)))),2))*$H$6</f>
        <v>0</v>
      </c>
      <c r="H19" s="119">
        <f>IF(A19&lt;18,0,ROUND((index!$N$25),2)*$H$7)</f>
        <v>0</v>
      </c>
      <c r="I19" s="8">
        <f t="shared" si="7"/>
        <v>0</v>
      </c>
      <c r="J19" s="117">
        <f>ROUND(index!$N$29/12,2)*$H$9</f>
        <v>0</v>
      </c>
      <c r="K19" s="122">
        <f>ROUND(index!$N$30/12,2)*$H$10</f>
        <v>0</v>
      </c>
      <c r="L19" s="175">
        <f>IF((SUM(D19:K19)-E19)&lt;index!$O$3,index!$O$3,SUM(D19:K19)-E19)</f>
        <v>1891.38</v>
      </c>
      <c r="M19" s="35"/>
      <c r="N19" s="43">
        <f t="shared" si="8"/>
        <v>2.9864000000000002</v>
      </c>
      <c r="O19" s="27">
        <f t="shared" si="9"/>
        <v>6.4321999999999999</v>
      </c>
      <c r="P19" s="27">
        <f t="shared" si="10"/>
        <v>4.0201000000000002</v>
      </c>
      <c r="Q19" s="27">
        <f t="shared" si="11"/>
        <v>5.7431000000000001</v>
      </c>
      <c r="R19" s="27">
        <f t="shared" si="12"/>
        <v>3.4458000000000002</v>
      </c>
      <c r="S19" s="44">
        <f t="shared" si="13"/>
        <v>2.2972000000000001</v>
      </c>
      <c r="T19" s="35"/>
      <c r="U19" s="48">
        <f t="shared" si="14"/>
        <v>99.49</v>
      </c>
      <c r="V19" s="22">
        <f t="shared" si="15"/>
        <v>198.97</v>
      </c>
      <c r="W19" s="49">
        <f t="shared" si="16"/>
        <v>298.45999999999998</v>
      </c>
      <c r="X19" s="35"/>
      <c r="Y19" s="124">
        <v>3</v>
      </c>
      <c r="Z19" s="55">
        <f t="shared" si="3"/>
        <v>2002.57</v>
      </c>
      <c r="AA19" s="129">
        <f>ROUND(Z19*index!$O$8,2)</f>
        <v>2002.57</v>
      </c>
      <c r="AB19" s="117">
        <f t="shared" si="4"/>
        <v>111.18999999999983</v>
      </c>
      <c r="AC19" s="23">
        <f t="shared" si="5"/>
        <v>20.29</v>
      </c>
      <c r="AD19" s="181">
        <f t="shared" si="6"/>
        <v>1911.67</v>
      </c>
      <c r="AE19" s="184">
        <f t="shared" si="17"/>
        <v>11.609299999999999</v>
      </c>
      <c r="AF19" s="35"/>
      <c r="AG19" s="41">
        <f t="shared" si="18"/>
        <v>3.0184000000000002</v>
      </c>
      <c r="AH19" s="26">
        <f t="shared" si="19"/>
        <v>6.5011999999999999</v>
      </c>
      <c r="AI19" s="26">
        <f t="shared" si="20"/>
        <v>4.0632999999999999</v>
      </c>
      <c r="AJ19" s="26">
        <f t="shared" si="21"/>
        <v>5.8047000000000004</v>
      </c>
      <c r="AK19" s="26">
        <f t="shared" si="22"/>
        <v>3.4828000000000001</v>
      </c>
      <c r="AL19" s="42">
        <f t="shared" si="23"/>
        <v>2.3218999999999999</v>
      </c>
      <c r="AM19" s="35"/>
      <c r="AN19" s="48">
        <f t="shared" si="24"/>
        <v>100.55</v>
      </c>
      <c r="AO19" s="22">
        <f t="shared" si="25"/>
        <v>201.11</v>
      </c>
      <c r="AP19" s="49">
        <f t="shared" si="26"/>
        <v>301.66000000000003</v>
      </c>
      <c r="AQ19" s="121"/>
      <c r="AR19" s="171">
        <v>3</v>
      </c>
      <c r="AS19" s="22">
        <f>ROUND(index!$O$33+((D19+F19+G19)*12)*index!$O$34,2)</f>
        <v>910.6</v>
      </c>
      <c r="AT19" s="49">
        <f>ROUND(index!$O$37+((D19+F19+G19)*12)*index!$O$38,2)</f>
        <v>767.82</v>
      </c>
      <c r="AU19" s="35"/>
      <c r="AV19" s="48">
        <f>ROUND(index!$O$33+(AD19*12)*index!$O$34,2)</f>
        <v>916.69</v>
      </c>
      <c r="AW19" s="49">
        <f>ROUND(index!$O$37+(AD19*12)*index!$O$38,2)</f>
        <v>769.11</v>
      </c>
    </row>
    <row r="20" spans="1:49" s="21" customFormat="1" ht="12" x14ac:dyDescent="0.2">
      <c r="A20" s="57">
        <v>4</v>
      </c>
      <c r="B20" s="117">
        <f t="shared" si="1"/>
        <v>13633.67</v>
      </c>
      <c r="C20" s="122">
        <f>ROUND(B20*index!$O$7,2)</f>
        <v>22814.58</v>
      </c>
      <c r="D20" s="175">
        <f>ROUND((B20/12)*index!$O$7,2)</f>
        <v>1901.22</v>
      </c>
      <c r="E20" s="178">
        <f t="shared" si="2"/>
        <v>11.5458</v>
      </c>
      <c r="F20" s="8">
        <f>(ROUND(IF(B20&lt;=index!$L$14,index!$P$14*index!$O$7/12,IF(B20&lt;=(index!$L$14*0.925+index!$P$14/2)/0.925,((index!$L$14*0.925+index!$P$14)-B20*0.925)*index!$O$7/12,IF(B20&lt;=index!$L$15,(index!$P$15)*index!$O$7/12,IF(B20&lt;=(index!$L$15*0.925+index!$P$15)/0.925,((index!$L$15*0.925+index!$P$15)-B20*0.925)*index!$O$7/12,0)))),2))*$H$5</f>
        <v>0</v>
      </c>
      <c r="G20" s="8">
        <f>(ROUND(IF(B20&lt;=index!$L$14,index!$S$14*index!$O$7/12,IF(B20&lt;=(index!$L$14*0.925+index!$S$14/2)/0.925,((index!$L$14*0.925+index!$S$14)-B20*0.925)*index!$O$7/12,IF(B20&lt;=index!$L$15,(index!$S$15)*index!$O$7/12,IF(B20&lt;=(index!$L$15*0.925+index!$S$15)/0.925,((index!$L$15*0.925+index!$S$15)-B20*0.925)*index!$O$7/12,0)))),2))*$H$6</f>
        <v>0</v>
      </c>
      <c r="H20" s="119">
        <f>IF(A20&lt;18,0,ROUND((index!$N$25),2)*$H$7)</f>
        <v>0</v>
      </c>
      <c r="I20" s="8">
        <f t="shared" si="7"/>
        <v>0</v>
      </c>
      <c r="J20" s="117">
        <f>ROUND(index!$N$29/12,2)*$H$9</f>
        <v>0</v>
      </c>
      <c r="K20" s="122">
        <f>ROUND(index!$N$30/12,2)*$H$10</f>
        <v>0</v>
      </c>
      <c r="L20" s="175">
        <f>IF((SUM(D20:K20)-E20)&lt;index!$O$3,index!$O$3,SUM(D20:K20)-E20)</f>
        <v>1901.22</v>
      </c>
      <c r="M20" s="35"/>
      <c r="N20" s="43">
        <f t="shared" si="8"/>
        <v>3.0019</v>
      </c>
      <c r="O20" s="27">
        <f t="shared" si="9"/>
        <v>6.4656000000000002</v>
      </c>
      <c r="P20" s="27">
        <f t="shared" si="10"/>
        <v>4.0410000000000004</v>
      </c>
      <c r="Q20" s="27">
        <f t="shared" si="11"/>
        <v>5.7728999999999999</v>
      </c>
      <c r="R20" s="27">
        <f t="shared" si="12"/>
        <v>3.4636999999999998</v>
      </c>
      <c r="S20" s="44">
        <f t="shared" si="13"/>
        <v>2.3092000000000001</v>
      </c>
      <c r="T20" s="35"/>
      <c r="U20" s="48">
        <f t="shared" si="14"/>
        <v>100</v>
      </c>
      <c r="V20" s="22">
        <f t="shared" si="15"/>
        <v>200.01</v>
      </c>
      <c r="W20" s="49">
        <f t="shared" si="16"/>
        <v>300.01</v>
      </c>
      <c r="X20" s="35"/>
      <c r="Y20" s="124">
        <v>4</v>
      </c>
      <c r="Z20" s="55">
        <f t="shared" si="3"/>
        <v>2031.65</v>
      </c>
      <c r="AA20" s="129">
        <f>ROUND(Z20*index!$O$8,2)</f>
        <v>2031.65</v>
      </c>
      <c r="AB20" s="117">
        <f t="shared" si="4"/>
        <v>130.43000000000006</v>
      </c>
      <c r="AC20" s="23">
        <f t="shared" si="5"/>
        <v>23.8</v>
      </c>
      <c r="AD20" s="181">
        <f t="shared" si="6"/>
        <v>1925.02</v>
      </c>
      <c r="AE20" s="184">
        <f t="shared" si="17"/>
        <v>11.6904</v>
      </c>
      <c r="AF20" s="35"/>
      <c r="AG20" s="41">
        <f t="shared" si="18"/>
        <v>3.0394999999999999</v>
      </c>
      <c r="AH20" s="26">
        <f t="shared" si="19"/>
        <v>6.5465999999999998</v>
      </c>
      <c r="AI20" s="26">
        <f t="shared" si="20"/>
        <v>4.0915999999999997</v>
      </c>
      <c r="AJ20" s="26">
        <f t="shared" si="21"/>
        <v>5.8452000000000002</v>
      </c>
      <c r="AK20" s="26">
        <f t="shared" si="22"/>
        <v>3.5070999999999999</v>
      </c>
      <c r="AL20" s="42">
        <f t="shared" si="23"/>
        <v>2.3380999999999998</v>
      </c>
      <c r="AM20" s="35"/>
      <c r="AN20" s="48">
        <f t="shared" si="24"/>
        <v>101.26</v>
      </c>
      <c r="AO20" s="22">
        <f t="shared" si="25"/>
        <v>202.51</v>
      </c>
      <c r="AP20" s="49">
        <f t="shared" si="26"/>
        <v>303.77</v>
      </c>
      <c r="AQ20" s="121"/>
      <c r="AR20" s="171">
        <v>4</v>
      </c>
      <c r="AS20" s="22">
        <f>ROUND(index!$O$33+((D20+F20+G20)*12)*index!$O$34,2)</f>
        <v>913.56</v>
      </c>
      <c r="AT20" s="49">
        <f>ROUND(index!$O$37+((D20+F20+G20)*12)*index!$O$38,2)</f>
        <v>768.45</v>
      </c>
      <c r="AU20" s="35"/>
      <c r="AV20" s="48">
        <f>ROUND(index!$O$33+(AD20*12)*index!$O$34,2)</f>
        <v>920.7</v>
      </c>
      <c r="AW20" s="49">
        <f>ROUND(index!$O$37+(AD20*12)*index!$O$38,2)</f>
        <v>769.96</v>
      </c>
    </row>
    <row r="21" spans="1:49" s="21" customFormat="1" ht="12" x14ac:dyDescent="0.2">
      <c r="A21" s="57">
        <v>5</v>
      </c>
      <c r="B21" s="117">
        <f t="shared" si="1"/>
        <v>13704.17</v>
      </c>
      <c r="C21" s="122">
        <f>ROUND(B21*index!$O$7,2)</f>
        <v>22932.560000000001</v>
      </c>
      <c r="D21" s="175">
        <f>ROUND((B21/12)*index!$O$7,2)</f>
        <v>1911.05</v>
      </c>
      <c r="E21" s="178">
        <f t="shared" si="2"/>
        <v>11.605499999999999</v>
      </c>
      <c r="F21" s="8">
        <f>(ROUND(IF(B21&lt;=index!$L$14,index!$P$14*index!$O$7/12,IF(B21&lt;=(index!$L$14*0.925+index!$P$14/2)/0.925,((index!$L$14*0.925+index!$P$14)-B21*0.925)*index!$O$7/12,IF(B21&lt;=index!$L$15,(index!$P$15)*index!$O$7/12,IF(B21&lt;=(index!$L$15*0.925+index!$P$15)/0.925,((index!$L$15*0.925+index!$P$15)-B21*0.925)*index!$O$7/12,0)))),2))*$H$5</f>
        <v>0</v>
      </c>
      <c r="G21" s="8">
        <f>(ROUND(IF(B21&lt;=index!$L$14,index!$S$14*index!$O$7/12,IF(B21&lt;=(index!$L$14*0.925+index!$S$14/2)/0.925,((index!$L$14*0.925+index!$S$14)-B21*0.925)*index!$O$7/12,IF(B21&lt;=index!$L$15,(index!$S$15)*index!$O$7/12,IF(B21&lt;=(index!$L$15*0.925+index!$S$15)/0.925,((index!$L$15*0.925+index!$S$15)-B21*0.925)*index!$O$7/12,0)))),2))*$H$6</f>
        <v>0</v>
      </c>
      <c r="H21" s="119">
        <f>IF(A21&lt;18,0,ROUND((index!$N$25),2)*$H$7)</f>
        <v>0</v>
      </c>
      <c r="I21" s="8">
        <f t="shared" si="7"/>
        <v>0</v>
      </c>
      <c r="J21" s="117">
        <f>ROUND(index!$N$29/12,2)*$H$9</f>
        <v>0</v>
      </c>
      <c r="K21" s="122">
        <f>ROUND(index!$N$30/12,2)*$H$10</f>
        <v>0</v>
      </c>
      <c r="L21" s="175">
        <f>IF((SUM(D21:K21)-E21)&lt;index!$O$3,index!$O$3,SUM(D21:K21)-E21)</f>
        <v>1911.05</v>
      </c>
      <c r="M21" s="35"/>
      <c r="N21" s="43">
        <f t="shared" si="8"/>
        <v>3.0173999999999999</v>
      </c>
      <c r="O21" s="27">
        <f t="shared" si="9"/>
        <v>6.4991000000000003</v>
      </c>
      <c r="P21" s="27">
        <f t="shared" si="10"/>
        <v>4.0618999999999996</v>
      </c>
      <c r="Q21" s="27">
        <f t="shared" si="11"/>
        <v>5.8028000000000004</v>
      </c>
      <c r="R21" s="27">
        <f t="shared" si="12"/>
        <v>3.4817</v>
      </c>
      <c r="S21" s="44">
        <f t="shared" si="13"/>
        <v>2.3210999999999999</v>
      </c>
      <c r="T21" s="35"/>
      <c r="U21" s="48">
        <f t="shared" si="14"/>
        <v>100.52</v>
      </c>
      <c r="V21" s="22">
        <f t="shared" si="15"/>
        <v>201.04</v>
      </c>
      <c r="W21" s="49">
        <f t="shared" si="16"/>
        <v>301.56</v>
      </c>
      <c r="X21" s="35"/>
      <c r="Y21" s="124">
        <v>5</v>
      </c>
      <c r="Z21" s="55">
        <f t="shared" si="3"/>
        <v>2058.94</v>
      </c>
      <c r="AA21" s="129">
        <f>ROUND(Z21*index!$O$8,2)</f>
        <v>2058.94</v>
      </c>
      <c r="AB21" s="117">
        <f t="shared" si="4"/>
        <v>147.8900000000001</v>
      </c>
      <c r="AC21" s="23">
        <f t="shared" si="5"/>
        <v>26.99</v>
      </c>
      <c r="AD21" s="181">
        <f t="shared" si="6"/>
        <v>1938.04</v>
      </c>
      <c r="AE21" s="184">
        <f t="shared" si="17"/>
        <v>11.769500000000001</v>
      </c>
      <c r="AF21" s="35"/>
      <c r="AG21" s="41">
        <f t="shared" si="18"/>
        <v>3.0600999999999998</v>
      </c>
      <c r="AH21" s="26">
        <f t="shared" si="19"/>
        <v>6.5909000000000004</v>
      </c>
      <c r="AI21" s="26">
        <f t="shared" si="20"/>
        <v>4.1193</v>
      </c>
      <c r="AJ21" s="26">
        <f t="shared" si="21"/>
        <v>5.8848000000000003</v>
      </c>
      <c r="AK21" s="26">
        <f t="shared" si="22"/>
        <v>3.5308999999999999</v>
      </c>
      <c r="AL21" s="42">
        <f t="shared" si="23"/>
        <v>2.3538999999999999</v>
      </c>
      <c r="AM21" s="35"/>
      <c r="AN21" s="48">
        <f t="shared" si="24"/>
        <v>101.94</v>
      </c>
      <c r="AO21" s="22">
        <f t="shared" si="25"/>
        <v>203.88</v>
      </c>
      <c r="AP21" s="49">
        <f t="shared" si="26"/>
        <v>305.82</v>
      </c>
      <c r="AQ21" s="121"/>
      <c r="AR21" s="171">
        <v>5</v>
      </c>
      <c r="AS21" s="22">
        <f>ROUND(index!$O$33+((D21+F21+G21)*12)*index!$O$34,2)</f>
        <v>916.51</v>
      </c>
      <c r="AT21" s="49">
        <f>ROUND(index!$O$37+((D21+F21+G21)*12)*index!$O$38,2)</f>
        <v>769.07</v>
      </c>
      <c r="AU21" s="35"/>
      <c r="AV21" s="48">
        <f>ROUND(index!$O$33+(AD21*12)*index!$O$34,2)</f>
        <v>924.6</v>
      </c>
      <c r="AW21" s="49">
        <f>ROUND(index!$O$37+(AD21*12)*index!$O$38,2)</f>
        <v>770.79</v>
      </c>
    </row>
    <row r="22" spans="1:49" s="21" customFormat="1" ht="12" x14ac:dyDescent="0.2">
      <c r="A22" s="57">
        <v>6</v>
      </c>
      <c r="B22" s="117">
        <f t="shared" si="1"/>
        <v>13774.65</v>
      </c>
      <c r="C22" s="122">
        <f>ROUND(B22*index!$O$7,2)</f>
        <v>23050.5</v>
      </c>
      <c r="D22" s="175">
        <f>ROUND((B22/12)*index!$O$7,2)</f>
        <v>1920.87</v>
      </c>
      <c r="E22" s="178">
        <f t="shared" si="2"/>
        <v>11.6652</v>
      </c>
      <c r="F22" s="8">
        <f>(ROUND(IF(B22&lt;=index!$L$14,index!$P$14*index!$O$7/12,IF(B22&lt;=(index!$L$14*0.925+index!$P$14/2)/0.925,((index!$L$14*0.925+index!$P$14)-B22*0.925)*index!$O$7/12,IF(B22&lt;=index!$L$15,(index!$P$15)*index!$O$7/12,IF(B22&lt;=(index!$L$15*0.925+index!$P$15)/0.925,((index!$L$15*0.925+index!$P$15)-B22*0.925)*index!$O$7/12,0)))),2))*$H$5</f>
        <v>0</v>
      </c>
      <c r="G22" s="8">
        <f>(ROUND(IF(B22&lt;=index!$L$14,index!$S$14*index!$O$7/12,IF(B22&lt;=(index!$L$14*0.925+index!$S$14/2)/0.925,((index!$L$14*0.925+index!$S$14)-B22*0.925)*index!$O$7/12,IF(B22&lt;=index!$L$15,(index!$S$15)*index!$O$7/12,IF(B22&lt;=(index!$L$15*0.925+index!$S$15)/0.925,((index!$L$15*0.925+index!$S$15)-B22*0.925)*index!$O$7/12,0)))),2))*$H$6</f>
        <v>0</v>
      </c>
      <c r="H22" s="119">
        <f>IF(A22&lt;18,0,ROUND((index!$N$25),2)*$H$7)</f>
        <v>0</v>
      </c>
      <c r="I22" s="8">
        <f t="shared" si="7"/>
        <v>0</v>
      </c>
      <c r="J22" s="117">
        <f>ROUND(index!$N$29/12,2)*$H$9</f>
        <v>0</v>
      </c>
      <c r="K22" s="122">
        <f>ROUND(index!$N$30/12,2)*$H$10</f>
        <v>0</v>
      </c>
      <c r="L22" s="175">
        <f>IF((SUM(D22:K22)-E22)&lt;index!$O$3,index!$O$3,SUM(D22:K22)-E22)</f>
        <v>1920.87</v>
      </c>
      <c r="M22" s="35"/>
      <c r="N22" s="43">
        <f t="shared" si="8"/>
        <v>3.0329999999999999</v>
      </c>
      <c r="O22" s="27">
        <f t="shared" si="9"/>
        <v>6.5324999999999998</v>
      </c>
      <c r="P22" s="27">
        <f t="shared" si="10"/>
        <v>4.0827999999999998</v>
      </c>
      <c r="Q22" s="27">
        <f t="shared" si="11"/>
        <v>5.8326000000000002</v>
      </c>
      <c r="R22" s="27">
        <f t="shared" si="12"/>
        <v>3.4996</v>
      </c>
      <c r="S22" s="44">
        <f t="shared" si="13"/>
        <v>2.3330000000000002</v>
      </c>
      <c r="T22" s="35"/>
      <c r="U22" s="48">
        <f t="shared" si="14"/>
        <v>101.04</v>
      </c>
      <c r="V22" s="22">
        <f t="shared" si="15"/>
        <v>202.08</v>
      </c>
      <c r="W22" s="49">
        <f t="shared" si="16"/>
        <v>303.11</v>
      </c>
      <c r="X22" s="35"/>
      <c r="Y22" s="124">
        <v>6</v>
      </c>
      <c r="Z22" s="55">
        <f t="shared" si="3"/>
        <v>2084.52</v>
      </c>
      <c r="AA22" s="129">
        <f>ROUND(Z22*index!$O$8,2)</f>
        <v>2084.52</v>
      </c>
      <c r="AB22" s="117">
        <f t="shared" si="4"/>
        <v>163.65000000000009</v>
      </c>
      <c r="AC22" s="23">
        <f t="shared" si="5"/>
        <v>29.87</v>
      </c>
      <c r="AD22" s="181">
        <f t="shared" si="6"/>
        <v>1950.7399999999998</v>
      </c>
      <c r="AE22" s="184">
        <f t="shared" si="17"/>
        <v>11.8466</v>
      </c>
      <c r="AF22" s="35"/>
      <c r="AG22" s="41">
        <f t="shared" si="18"/>
        <v>3.0800999999999998</v>
      </c>
      <c r="AH22" s="26">
        <f t="shared" si="19"/>
        <v>6.6341000000000001</v>
      </c>
      <c r="AI22" s="26">
        <f t="shared" si="20"/>
        <v>4.1463000000000001</v>
      </c>
      <c r="AJ22" s="26">
        <f t="shared" si="21"/>
        <v>5.9233000000000002</v>
      </c>
      <c r="AK22" s="26">
        <f t="shared" si="22"/>
        <v>3.5539999999999998</v>
      </c>
      <c r="AL22" s="42">
        <f t="shared" si="23"/>
        <v>2.3693</v>
      </c>
      <c r="AM22" s="35"/>
      <c r="AN22" s="48">
        <f t="shared" si="24"/>
        <v>102.61</v>
      </c>
      <c r="AO22" s="22">
        <f t="shared" si="25"/>
        <v>205.22</v>
      </c>
      <c r="AP22" s="49">
        <f t="shared" si="26"/>
        <v>307.83</v>
      </c>
      <c r="AQ22" s="121"/>
      <c r="AR22" s="171">
        <v>6</v>
      </c>
      <c r="AS22" s="22">
        <f>ROUND(index!$O$33+((D22+F22+G22)*12)*index!$O$34,2)</f>
        <v>919.45</v>
      </c>
      <c r="AT22" s="49">
        <f>ROUND(index!$O$37+((D22+F22+G22)*12)*index!$O$38,2)</f>
        <v>769.7</v>
      </c>
      <c r="AU22" s="35"/>
      <c r="AV22" s="48">
        <f>ROUND(index!$O$33+(AD22*12)*index!$O$34,2)</f>
        <v>928.41</v>
      </c>
      <c r="AW22" s="49">
        <f>ROUND(index!$O$37+(AD22*12)*index!$O$38,2)</f>
        <v>771.6</v>
      </c>
    </row>
    <row r="23" spans="1:49" s="21" customFormat="1" ht="12" x14ac:dyDescent="0.2">
      <c r="A23" s="57">
        <v>7</v>
      </c>
      <c r="B23" s="117">
        <f t="shared" si="1"/>
        <v>13845.15</v>
      </c>
      <c r="C23" s="122">
        <f>ROUND(B23*index!$O$7,2)</f>
        <v>23168.47</v>
      </c>
      <c r="D23" s="175">
        <f>ROUND((B23/12)*index!$O$7,2)</f>
        <v>1930.71</v>
      </c>
      <c r="E23" s="178">
        <f t="shared" si="2"/>
        <v>11.7249</v>
      </c>
      <c r="F23" s="8">
        <f>(ROUND(IF(B23&lt;=index!$L$14,index!$P$14*index!$O$7/12,IF(B23&lt;=(index!$L$14*0.925+index!$P$14/2)/0.925,((index!$L$14*0.925+index!$P$14)-B23*0.925)*index!$O$7/12,IF(B23&lt;=index!$L$15,(index!$P$15)*index!$O$7/12,IF(B23&lt;=(index!$L$15*0.925+index!$P$15)/0.925,((index!$L$15*0.925+index!$P$15)-B23*0.925)*index!$O$7/12,0)))),2))*$H$5</f>
        <v>0</v>
      </c>
      <c r="G23" s="8">
        <f>(ROUND(IF(B23&lt;=index!$L$14,index!$S$14*index!$O$7/12,IF(B23&lt;=(index!$L$14*0.925+index!$S$14/2)/0.925,((index!$L$14*0.925+index!$S$14)-B23*0.925)*index!$O$7/12,IF(B23&lt;=index!$L$15,(index!$S$15)*index!$O$7/12,IF(B23&lt;=(index!$L$15*0.925+index!$S$15)/0.925,((index!$L$15*0.925+index!$S$15)-B23*0.925)*index!$O$7/12,0)))),2))*$H$6</f>
        <v>0</v>
      </c>
      <c r="H23" s="119">
        <f>IF(A23&lt;18,0,ROUND((index!$N$25),2)*$H$7)</f>
        <v>0</v>
      </c>
      <c r="I23" s="8">
        <f t="shared" si="7"/>
        <v>0</v>
      </c>
      <c r="J23" s="117">
        <f>ROUND(index!$N$29/12,2)*$H$9</f>
        <v>0</v>
      </c>
      <c r="K23" s="122">
        <f>ROUND(index!$N$30/12,2)*$H$10</f>
        <v>0</v>
      </c>
      <c r="L23" s="175">
        <f>IF((SUM(D23:K23)-E23)&lt;index!$O$3,index!$O$3,SUM(D23:K23)-E23)</f>
        <v>1930.71</v>
      </c>
      <c r="M23" s="35"/>
      <c r="N23" s="43">
        <f t="shared" si="8"/>
        <v>3.0485000000000002</v>
      </c>
      <c r="O23" s="27">
        <f t="shared" si="9"/>
        <v>6.5659000000000001</v>
      </c>
      <c r="P23" s="27">
        <f t="shared" si="10"/>
        <v>4.1036999999999999</v>
      </c>
      <c r="Q23" s="27">
        <f t="shared" si="11"/>
        <v>5.8624999999999998</v>
      </c>
      <c r="R23" s="27">
        <f t="shared" si="12"/>
        <v>3.5175000000000001</v>
      </c>
      <c r="S23" s="44">
        <f t="shared" si="13"/>
        <v>2.3450000000000002</v>
      </c>
      <c r="T23" s="35"/>
      <c r="U23" s="48">
        <f t="shared" si="14"/>
        <v>101.56</v>
      </c>
      <c r="V23" s="22">
        <f t="shared" si="15"/>
        <v>203.11</v>
      </c>
      <c r="W23" s="49">
        <f t="shared" si="16"/>
        <v>304.67</v>
      </c>
      <c r="X23" s="35"/>
      <c r="Y23" s="124">
        <v>7</v>
      </c>
      <c r="Z23" s="55">
        <f t="shared" si="3"/>
        <v>2108.4699999999998</v>
      </c>
      <c r="AA23" s="129">
        <f>ROUND(Z23*index!$O$8,2)</f>
        <v>2108.4699999999998</v>
      </c>
      <c r="AB23" s="117">
        <f t="shared" si="4"/>
        <v>177.75999999999976</v>
      </c>
      <c r="AC23" s="23">
        <f t="shared" si="5"/>
        <v>32.44</v>
      </c>
      <c r="AD23" s="181">
        <f t="shared" si="6"/>
        <v>1963.15</v>
      </c>
      <c r="AE23" s="184">
        <f t="shared" si="17"/>
        <v>11.922000000000001</v>
      </c>
      <c r="AF23" s="35"/>
      <c r="AG23" s="41">
        <f t="shared" si="18"/>
        <v>3.0996999999999999</v>
      </c>
      <c r="AH23" s="26">
        <f t="shared" si="19"/>
        <v>6.6763000000000003</v>
      </c>
      <c r="AI23" s="26">
        <f t="shared" si="20"/>
        <v>4.1726999999999999</v>
      </c>
      <c r="AJ23" s="26">
        <f t="shared" si="21"/>
        <v>5.9610000000000003</v>
      </c>
      <c r="AK23" s="26">
        <f t="shared" si="22"/>
        <v>3.5766</v>
      </c>
      <c r="AL23" s="42">
        <f t="shared" si="23"/>
        <v>2.3843999999999999</v>
      </c>
      <c r="AM23" s="35"/>
      <c r="AN23" s="48">
        <f t="shared" si="24"/>
        <v>103.26</v>
      </c>
      <c r="AO23" s="22">
        <f t="shared" si="25"/>
        <v>206.52</v>
      </c>
      <c r="AP23" s="49">
        <f t="shared" si="26"/>
        <v>309.79000000000002</v>
      </c>
      <c r="AQ23" s="121"/>
      <c r="AR23" s="171">
        <v>7</v>
      </c>
      <c r="AS23" s="22">
        <f>ROUND(index!$O$33+((D23+F23+G23)*12)*index!$O$34,2)</f>
        <v>922.4</v>
      </c>
      <c r="AT23" s="49">
        <f>ROUND(index!$O$37+((D23+F23+G23)*12)*index!$O$38,2)</f>
        <v>770.32</v>
      </c>
      <c r="AU23" s="35"/>
      <c r="AV23" s="48">
        <f>ROUND(index!$O$33+(AD23*12)*index!$O$34,2)</f>
        <v>932.14</v>
      </c>
      <c r="AW23" s="49">
        <f>ROUND(index!$O$37+(AD23*12)*index!$O$38,2)</f>
        <v>772.39</v>
      </c>
    </row>
    <row r="24" spans="1:49" s="21" customFormat="1" ht="12" x14ac:dyDescent="0.2">
      <c r="A24" s="57">
        <v>8</v>
      </c>
      <c r="B24" s="117">
        <f t="shared" si="1"/>
        <v>13915.65</v>
      </c>
      <c r="C24" s="122">
        <f>ROUND(B24*index!$O$7,2)</f>
        <v>23286.45</v>
      </c>
      <c r="D24" s="175">
        <f>ROUND((B24/12)*index!$O$7,2)</f>
        <v>1940.54</v>
      </c>
      <c r="E24" s="178">
        <f t="shared" si="2"/>
        <v>11.784599999999999</v>
      </c>
      <c r="F24" s="8">
        <f>(ROUND(IF(B24&lt;=index!$L$14,index!$P$14*index!$O$7/12,IF(B24&lt;=(index!$L$14*0.925+index!$P$14/2)/0.925,((index!$L$14*0.925+index!$P$14)-B24*0.925)*index!$O$7/12,IF(B24&lt;=index!$L$15,(index!$P$15)*index!$O$7/12,IF(B24&lt;=(index!$L$15*0.925+index!$P$15)/0.925,((index!$L$15*0.925+index!$P$15)-B24*0.925)*index!$O$7/12,0)))),2))*$H$5</f>
        <v>0</v>
      </c>
      <c r="G24" s="8">
        <f>(ROUND(IF(B24&lt;=index!$L$14,index!$S$14*index!$O$7/12,IF(B24&lt;=(index!$L$14*0.925+index!$S$14/2)/0.925,((index!$L$14*0.925+index!$S$14)-B24*0.925)*index!$O$7/12,IF(B24&lt;=index!$L$15,(index!$S$15)*index!$O$7/12,IF(B24&lt;=(index!$L$15*0.925+index!$S$15)/0.925,((index!$L$15*0.925+index!$S$15)-B24*0.925)*index!$O$7/12,0)))),2))*$H$6</f>
        <v>0</v>
      </c>
      <c r="H24" s="119">
        <f>IF(A24&lt;18,0,ROUND((index!$N$25),2)*$H$7)</f>
        <v>0</v>
      </c>
      <c r="I24" s="8">
        <f t="shared" si="7"/>
        <v>0</v>
      </c>
      <c r="J24" s="117">
        <f>ROUND(index!$N$29/12,2)*$H$9</f>
        <v>0</v>
      </c>
      <c r="K24" s="122">
        <f>ROUND(index!$N$30/12,2)*$H$10</f>
        <v>0</v>
      </c>
      <c r="L24" s="175">
        <f>IF((SUM(D24:K24)-E24)&lt;index!$O$3,index!$O$3,SUM(D24:K24)-E24)</f>
        <v>1940.54</v>
      </c>
      <c r="M24" s="35"/>
      <c r="N24" s="43">
        <f t="shared" si="8"/>
        <v>3.0640000000000001</v>
      </c>
      <c r="O24" s="27">
        <f t="shared" si="9"/>
        <v>6.5994000000000002</v>
      </c>
      <c r="P24" s="27">
        <f t="shared" si="10"/>
        <v>4.1246</v>
      </c>
      <c r="Q24" s="27">
        <f t="shared" si="11"/>
        <v>5.8922999999999996</v>
      </c>
      <c r="R24" s="27">
        <f t="shared" si="12"/>
        <v>3.5354000000000001</v>
      </c>
      <c r="S24" s="44">
        <f t="shared" si="13"/>
        <v>2.3569</v>
      </c>
      <c r="T24" s="35"/>
      <c r="U24" s="48">
        <f t="shared" si="14"/>
        <v>102.07</v>
      </c>
      <c r="V24" s="22">
        <f t="shared" si="15"/>
        <v>204.14</v>
      </c>
      <c r="W24" s="49">
        <f t="shared" si="16"/>
        <v>306.22000000000003</v>
      </c>
      <c r="X24" s="35"/>
      <c r="Y24" s="124">
        <v>8</v>
      </c>
      <c r="Z24" s="55">
        <f t="shared" si="3"/>
        <v>2130.88</v>
      </c>
      <c r="AA24" s="129">
        <f>ROUND(Z24*index!$O$8,2)</f>
        <v>2130.88</v>
      </c>
      <c r="AB24" s="117">
        <f t="shared" si="4"/>
        <v>190.34000000000015</v>
      </c>
      <c r="AC24" s="23">
        <f t="shared" si="5"/>
        <v>34.74</v>
      </c>
      <c r="AD24" s="181">
        <f t="shared" si="6"/>
        <v>1975.28</v>
      </c>
      <c r="AE24" s="184">
        <f t="shared" si="17"/>
        <v>11.9956</v>
      </c>
      <c r="AF24" s="35"/>
      <c r="AG24" s="41">
        <f t="shared" si="18"/>
        <v>3.1189</v>
      </c>
      <c r="AH24" s="26">
        <f t="shared" si="19"/>
        <v>6.7175000000000002</v>
      </c>
      <c r="AI24" s="26">
        <f t="shared" si="20"/>
        <v>4.1985000000000001</v>
      </c>
      <c r="AJ24" s="26">
        <f t="shared" si="21"/>
        <v>5.9977999999999998</v>
      </c>
      <c r="AK24" s="26">
        <f t="shared" si="22"/>
        <v>3.5987</v>
      </c>
      <c r="AL24" s="42">
        <f t="shared" si="23"/>
        <v>2.3990999999999998</v>
      </c>
      <c r="AM24" s="35"/>
      <c r="AN24" s="48">
        <f t="shared" si="24"/>
        <v>103.9</v>
      </c>
      <c r="AO24" s="22">
        <f t="shared" si="25"/>
        <v>207.8</v>
      </c>
      <c r="AP24" s="49">
        <f t="shared" si="26"/>
        <v>311.7</v>
      </c>
      <c r="AQ24" s="121"/>
      <c r="AR24" s="171">
        <v>8</v>
      </c>
      <c r="AS24" s="22">
        <f>ROUND(index!$O$33+((D24+F24+G24)*12)*index!$O$34,2)</f>
        <v>925.35</v>
      </c>
      <c r="AT24" s="49">
        <f>ROUND(index!$O$37+((D24+F24+G24)*12)*index!$O$38,2)</f>
        <v>770.95</v>
      </c>
      <c r="AU24" s="35"/>
      <c r="AV24" s="48">
        <f>ROUND(index!$O$33+(AD24*12)*index!$O$34,2)</f>
        <v>935.77</v>
      </c>
      <c r="AW24" s="49">
        <f>ROUND(index!$O$37+(AD24*12)*index!$O$38,2)</f>
        <v>773.16</v>
      </c>
    </row>
    <row r="25" spans="1:49" s="21" customFormat="1" ht="12" x14ac:dyDescent="0.2">
      <c r="A25" s="57">
        <v>9</v>
      </c>
      <c r="B25" s="117">
        <f t="shared" si="1"/>
        <v>13986.18</v>
      </c>
      <c r="C25" s="122">
        <f>ROUND(B25*index!$O$7,2)</f>
        <v>23404.47</v>
      </c>
      <c r="D25" s="175">
        <f>ROUND((B25/12)*index!$O$7,2)</f>
        <v>1950.37</v>
      </c>
      <c r="E25" s="178">
        <f t="shared" si="2"/>
        <v>11.8444</v>
      </c>
      <c r="F25" s="8">
        <f>(ROUND(IF(B25&lt;=index!$L$14,index!$P$14*index!$O$7/12,IF(B25&lt;=(index!$L$14*0.925+index!$P$14/2)/0.925,((index!$L$14*0.925+index!$P$14)-B25*0.925)*index!$O$7/12,IF(B25&lt;=index!$L$15,(index!$P$15)*index!$O$7/12,IF(B25&lt;=(index!$L$15*0.925+index!$P$15)/0.925,((index!$L$15*0.925+index!$P$15)-B25*0.925)*index!$O$7/12,0)))),2))*$H$5</f>
        <v>0</v>
      </c>
      <c r="G25" s="8">
        <f>(ROUND(IF(B25&lt;=index!$L$14,index!$S$14*index!$O$7/12,IF(B25&lt;=(index!$L$14*0.925+index!$S$14/2)/0.925,((index!$L$14*0.925+index!$S$14)-B25*0.925)*index!$O$7/12,IF(B25&lt;=index!$L$15,(index!$S$15)*index!$O$7/12,IF(B25&lt;=(index!$L$15*0.925+index!$S$15)/0.925,((index!$L$15*0.925+index!$S$15)-B25*0.925)*index!$O$7/12,0)))),2))*$H$6</f>
        <v>0</v>
      </c>
      <c r="H25" s="119">
        <f>IF(A25&lt;18,0,ROUND((index!$N$25),2)*$H$7)</f>
        <v>0</v>
      </c>
      <c r="I25" s="8">
        <f>+ROUND((D25)*0.08,2)*$H$8</f>
        <v>0</v>
      </c>
      <c r="J25" s="117">
        <f>ROUND(index!$N$29/12,2)*$H$9</f>
        <v>0</v>
      </c>
      <c r="K25" s="122">
        <f>ROUND(index!$N$30/12,2)*$H$10</f>
        <v>0</v>
      </c>
      <c r="L25" s="175">
        <f>IF((SUM(D25:K25)-E25)&lt;index!$O$3,index!$O$3,SUM(D25:K25)-E25)</f>
        <v>1950.37</v>
      </c>
      <c r="M25" s="35"/>
      <c r="N25" s="43">
        <f t="shared" si="8"/>
        <v>3.0794999999999999</v>
      </c>
      <c r="O25" s="27">
        <f t="shared" si="9"/>
        <v>6.6329000000000002</v>
      </c>
      <c r="P25" s="27">
        <f t="shared" si="10"/>
        <v>4.1455000000000002</v>
      </c>
      <c r="Q25" s="27">
        <f t="shared" si="11"/>
        <v>5.9222000000000001</v>
      </c>
      <c r="R25" s="27">
        <f t="shared" si="12"/>
        <v>3.5533000000000001</v>
      </c>
      <c r="S25" s="44">
        <f t="shared" si="13"/>
        <v>2.3689</v>
      </c>
      <c r="T25" s="35"/>
      <c r="U25" s="48">
        <f t="shared" si="14"/>
        <v>102.59</v>
      </c>
      <c r="V25" s="22">
        <f t="shared" si="15"/>
        <v>205.18</v>
      </c>
      <c r="W25" s="49">
        <f t="shared" si="16"/>
        <v>307.77</v>
      </c>
      <c r="X25" s="35"/>
      <c r="Y25" s="124">
        <v>9</v>
      </c>
      <c r="Z25" s="55">
        <f t="shared" si="3"/>
        <v>2151.83</v>
      </c>
      <c r="AA25" s="129">
        <f>ROUND(Z25*index!$O$8,2)</f>
        <v>2151.83</v>
      </c>
      <c r="AB25" s="117">
        <f t="shared" si="4"/>
        <v>201.46000000000004</v>
      </c>
      <c r="AC25" s="23">
        <f t="shared" si="5"/>
        <v>36.770000000000003</v>
      </c>
      <c r="AD25" s="181">
        <f t="shared" si="6"/>
        <v>1987.1399999999999</v>
      </c>
      <c r="AE25" s="184">
        <f t="shared" si="17"/>
        <v>12.0677</v>
      </c>
      <c r="AF25" s="35"/>
      <c r="AG25" s="41">
        <f t="shared" si="18"/>
        <v>3.1375999999999999</v>
      </c>
      <c r="AH25" s="26">
        <f t="shared" si="19"/>
        <v>6.7579000000000002</v>
      </c>
      <c r="AI25" s="26">
        <f t="shared" si="20"/>
        <v>4.2237</v>
      </c>
      <c r="AJ25" s="26">
        <f t="shared" si="21"/>
        <v>6.0339</v>
      </c>
      <c r="AK25" s="26">
        <f t="shared" si="22"/>
        <v>3.6202999999999999</v>
      </c>
      <c r="AL25" s="42">
        <f t="shared" si="23"/>
        <v>2.4135</v>
      </c>
      <c r="AM25" s="35"/>
      <c r="AN25" s="48">
        <f t="shared" si="24"/>
        <v>104.52</v>
      </c>
      <c r="AO25" s="22">
        <f t="shared" si="25"/>
        <v>209.05</v>
      </c>
      <c r="AP25" s="49">
        <f t="shared" si="26"/>
        <v>313.57</v>
      </c>
      <c r="AQ25" s="121"/>
      <c r="AR25" s="171">
        <v>9</v>
      </c>
      <c r="AS25" s="22">
        <f>ROUND(index!$O$33+((D25+F25+G25)*12)*index!$O$34,2)</f>
        <v>928.3</v>
      </c>
      <c r="AT25" s="49">
        <f>ROUND(index!$O$37+((D25+F25+G25)*12)*index!$O$38,2)</f>
        <v>771.57</v>
      </c>
      <c r="AU25" s="35"/>
      <c r="AV25" s="48">
        <f>ROUND(index!$O$33+(AD25*12)*index!$O$34,2)</f>
        <v>939.33</v>
      </c>
      <c r="AW25" s="49">
        <f>ROUND(index!$O$37+(AD25*12)*index!$O$38,2)</f>
        <v>773.91</v>
      </c>
    </row>
    <row r="26" spans="1:49" s="21" customFormat="1" ht="12" x14ac:dyDescent="0.2">
      <c r="A26" s="57">
        <v>10</v>
      </c>
      <c r="B26" s="117">
        <f t="shared" si="1"/>
        <v>14420.29</v>
      </c>
      <c r="C26" s="122">
        <f>ROUND(B26*index!$O$7,2)</f>
        <v>24130.91</v>
      </c>
      <c r="D26" s="175">
        <f>ROUND((B26/12)*index!$O$7,2)</f>
        <v>2010.91</v>
      </c>
      <c r="E26" s="178">
        <f t="shared" si="2"/>
        <v>12.212</v>
      </c>
      <c r="F26" s="8">
        <f>(ROUND(IF(B26&lt;=index!$L$14,index!$P$14*index!$O$7/12,IF(B26&lt;=(index!$L$14*0.925+index!$P$14/2)/0.925,((index!$L$14*0.925+index!$P$14)-B26*0.925)*index!$O$7/12,IF(B26&lt;=index!$L$15,(index!$P$15)*index!$O$7/12,IF(B26&lt;=(index!$L$15*0.925+index!$P$15)/0.925,((index!$L$15*0.925+index!$P$15)-B26*0.925)*index!$O$7/12,0)))),2))*$H$5</f>
        <v>0</v>
      </c>
      <c r="G26" s="8">
        <f>(ROUND(IF(B26&lt;=index!$L$14,index!$S$14*index!$O$7/12,IF(B26&lt;=(index!$L$14*0.925+index!$S$14/2)/0.925,((index!$L$14*0.925+index!$S$14)-B26*0.925)*index!$O$7/12,IF(B26&lt;=index!$L$15,(index!$S$15)*index!$O$7/12,IF(B26&lt;=(index!$L$15*0.925+index!$S$15)/0.925,((index!$L$15*0.925+index!$S$15)-B26*0.925)*index!$O$7/12,0)))),2))*$H$6</f>
        <v>0</v>
      </c>
      <c r="H26" s="119">
        <f>IF(A26&lt;18,0,ROUND((index!$N$25),2)*$H$7)</f>
        <v>0</v>
      </c>
      <c r="I26" s="8">
        <f t="shared" ref="I26:I33" si="27">+ROUND((D26)*0.08,2)*$H$8</f>
        <v>0</v>
      </c>
      <c r="J26" s="117">
        <f>ROUND(index!$N$29/12,2)*$H$9</f>
        <v>0</v>
      </c>
      <c r="K26" s="122">
        <f>ROUND(index!$N$30/12,2)*$H$10</f>
        <v>0</v>
      </c>
      <c r="L26" s="175">
        <f>IF((SUM(D26:K26)-E26)&lt;index!$O$3,index!$O$3,SUM(D26:K26)-E26)</f>
        <v>2010.91</v>
      </c>
      <c r="M26" s="35"/>
      <c r="N26" s="43">
        <f t="shared" si="8"/>
        <v>3.1751</v>
      </c>
      <c r="O26" s="27">
        <f t="shared" si="9"/>
        <v>6.8387000000000002</v>
      </c>
      <c r="P26" s="27">
        <f t="shared" si="10"/>
        <v>4.2742000000000004</v>
      </c>
      <c r="Q26" s="27">
        <f t="shared" si="11"/>
        <v>6.1059999999999999</v>
      </c>
      <c r="R26" s="27">
        <f t="shared" si="12"/>
        <v>3.6636000000000002</v>
      </c>
      <c r="S26" s="44">
        <f t="shared" si="13"/>
        <v>2.4424000000000001</v>
      </c>
      <c r="T26" s="35"/>
      <c r="U26" s="48">
        <f t="shared" si="14"/>
        <v>105.77</v>
      </c>
      <c r="V26" s="22">
        <f t="shared" si="15"/>
        <v>211.55</v>
      </c>
      <c r="W26" s="49">
        <f t="shared" si="16"/>
        <v>317.32</v>
      </c>
      <c r="X26" s="35"/>
      <c r="Y26" s="124">
        <v>10</v>
      </c>
      <c r="Z26" s="55">
        <f t="shared" si="3"/>
        <v>2171.4</v>
      </c>
      <c r="AA26" s="129">
        <f>ROUND(Z26*index!$O$8,2)</f>
        <v>2171.4</v>
      </c>
      <c r="AB26" s="117">
        <f t="shared" si="4"/>
        <v>160.49</v>
      </c>
      <c r="AC26" s="23">
        <f t="shared" si="5"/>
        <v>29.29</v>
      </c>
      <c r="AD26" s="181">
        <f t="shared" si="6"/>
        <v>2040.2</v>
      </c>
      <c r="AE26" s="184">
        <f t="shared" si="17"/>
        <v>12.389900000000001</v>
      </c>
      <c r="AF26" s="35"/>
      <c r="AG26" s="41">
        <f t="shared" si="18"/>
        <v>3.2214</v>
      </c>
      <c r="AH26" s="26">
        <f t="shared" si="19"/>
        <v>6.9382999999999999</v>
      </c>
      <c r="AI26" s="26">
        <f t="shared" si="20"/>
        <v>4.3365</v>
      </c>
      <c r="AJ26" s="26">
        <f t="shared" si="21"/>
        <v>6.1950000000000003</v>
      </c>
      <c r="AK26" s="26">
        <f t="shared" si="22"/>
        <v>3.7170000000000001</v>
      </c>
      <c r="AL26" s="42">
        <f t="shared" si="23"/>
        <v>2.4780000000000002</v>
      </c>
      <c r="AM26" s="35"/>
      <c r="AN26" s="48">
        <f t="shared" si="24"/>
        <v>107.31</v>
      </c>
      <c r="AO26" s="22">
        <f t="shared" si="25"/>
        <v>214.63</v>
      </c>
      <c r="AP26" s="49">
        <f t="shared" si="26"/>
        <v>321.94</v>
      </c>
      <c r="AQ26" s="121"/>
      <c r="AR26" s="171">
        <v>10</v>
      </c>
      <c r="AS26" s="22">
        <f>ROUND(index!$O$33+((D26+F26+G26)*12)*index!$O$34,2)</f>
        <v>946.46</v>
      </c>
      <c r="AT26" s="49">
        <f>ROUND(index!$O$37+((D26+F26+G26)*12)*index!$O$38,2)</f>
        <v>775.42</v>
      </c>
      <c r="AU26" s="35"/>
      <c r="AV26" s="48">
        <f>ROUND(index!$O$33+(AD26*12)*index!$O$34,2)</f>
        <v>955.25</v>
      </c>
      <c r="AW26" s="49">
        <f>ROUND(index!$O$37+(AD26*12)*index!$O$38,2)</f>
        <v>777.29</v>
      </c>
    </row>
    <row r="27" spans="1:49" s="21" customFormat="1" ht="12" x14ac:dyDescent="0.2">
      <c r="A27" s="57">
        <v>11</v>
      </c>
      <c r="B27" s="117">
        <f t="shared" si="1"/>
        <v>14490.76</v>
      </c>
      <c r="C27" s="122">
        <f>ROUND(B27*index!$O$7,2)</f>
        <v>24248.84</v>
      </c>
      <c r="D27" s="175">
        <f>ROUND((B27/12)*index!$O$7,2)</f>
        <v>2020.74</v>
      </c>
      <c r="E27" s="178">
        <f t="shared" si="2"/>
        <v>12.271699999999999</v>
      </c>
      <c r="F27" s="8">
        <f>(ROUND(IF(B27&lt;=index!$L$14,index!$P$14*index!$O$7/12,IF(B27&lt;=(index!$L$14*0.925+index!$P$14/2)/0.925,((index!$L$14*0.925+index!$P$14)-B27*0.925)*index!$O$7/12,IF(B27&lt;=index!$L$15,(index!$P$15)*index!$O$7/12,IF(B27&lt;=(index!$L$15*0.925+index!$P$15)/0.925,((index!$L$15*0.925+index!$P$15)-B27*0.925)*index!$O$7/12,0)))),2))*$H$5</f>
        <v>0</v>
      </c>
      <c r="G27" s="8">
        <f>(ROUND(IF(B27&lt;=index!$L$14,index!$S$14*index!$O$7/12,IF(B27&lt;=(index!$L$14*0.925+index!$S$14/2)/0.925,((index!$L$14*0.925+index!$S$14)-B27*0.925)*index!$O$7/12,IF(B27&lt;=index!$L$15,(index!$S$15)*index!$O$7/12,IF(B27&lt;=(index!$L$15*0.925+index!$S$15)/0.925,((index!$L$15*0.925+index!$S$15)-B27*0.925)*index!$O$7/12,0)))),2))*$H$6</f>
        <v>0</v>
      </c>
      <c r="H27" s="119">
        <f>IF(A27&lt;18,0,ROUND((index!$N$25),2)*$H$7)</f>
        <v>0</v>
      </c>
      <c r="I27" s="8">
        <f t="shared" si="27"/>
        <v>0</v>
      </c>
      <c r="J27" s="117">
        <f>ROUND(index!$N$29/12,2)*$H$9</f>
        <v>0</v>
      </c>
      <c r="K27" s="122">
        <f>ROUND(index!$N$30/12,2)*$H$10</f>
        <v>0</v>
      </c>
      <c r="L27" s="175">
        <f>IF((SUM(D27:K27)-E27)&lt;index!$O$3,index!$O$3,SUM(D27:K27)-E27)</f>
        <v>2020.74</v>
      </c>
      <c r="M27" s="35"/>
      <c r="N27" s="43">
        <f t="shared" si="8"/>
        <v>3.1905999999999999</v>
      </c>
      <c r="O27" s="27">
        <f t="shared" si="9"/>
        <v>6.8722000000000003</v>
      </c>
      <c r="P27" s="27">
        <f t="shared" si="10"/>
        <v>4.2950999999999997</v>
      </c>
      <c r="Q27" s="27">
        <f t="shared" si="11"/>
        <v>6.1359000000000004</v>
      </c>
      <c r="R27" s="27">
        <f t="shared" si="12"/>
        <v>3.6815000000000002</v>
      </c>
      <c r="S27" s="44">
        <f t="shared" si="13"/>
        <v>2.4542999999999999</v>
      </c>
      <c r="T27" s="35"/>
      <c r="U27" s="48">
        <f t="shared" si="14"/>
        <v>106.29</v>
      </c>
      <c r="V27" s="22">
        <f t="shared" si="15"/>
        <v>212.58</v>
      </c>
      <c r="W27" s="49">
        <f t="shared" si="16"/>
        <v>318.87</v>
      </c>
      <c r="X27" s="35"/>
      <c r="Y27" s="124">
        <v>11</v>
      </c>
      <c r="Z27" s="55">
        <f t="shared" si="3"/>
        <v>2189.67</v>
      </c>
      <c r="AA27" s="129">
        <f>ROUND(Z27*index!$O$8,2)</f>
        <v>2189.67</v>
      </c>
      <c r="AB27" s="117">
        <f t="shared" si="4"/>
        <v>168.93000000000006</v>
      </c>
      <c r="AC27" s="23">
        <f t="shared" si="5"/>
        <v>30.83</v>
      </c>
      <c r="AD27" s="181">
        <f t="shared" si="6"/>
        <v>2051.5700000000002</v>
      </c>
      <c r="AE27" s="184">
        <f t="shared" si="17"/>
        <v>12.4589</v>
      </c>
      <c r="AF27" s="35"/>
      <c r="AG27" s="41">
        <f t="shared" si="18"/>
        <v>3.2393000000000001</v>
      </c>
      <c r="AH27" s="26">
        <f t="shared" si="19"/>
        <v>6.9770000000000003</v>
      </c>
      <c r="AI27" s="26">
        <f t="shared" si="20"/>
        <v>4.3605999999999998</v>
      </c>
      <c r="AJ27" s="26">
        <f t="shared" si="21"/>
        <v>6.2294999999999998</v>
      </c>
      <c r="AK27" s="26">
        <f t="shared" si="22"/>
        <v>3.7376999999999998</v>
      </c>
      <c r="AL27" s="42">
        <f t="shared" si="23"/>
        <v>2.4918</v>
      </c>
      <c r="AM27" s="35"/>
      <c r="AN27" s="48">
        <f t="shared" si="24"/>
        <v>107.91</v>
      </c>
      <c r="AO27" s="22">
        <f t="shared" si="25"/>
        <v>215.83</v>
      </c>
      <c r="AP27" s="49">
        <f t="shared" si="26"/>
        <v>323.74</v>
      </c>
      <c r="AQ27" s="121"/>
      <c r="AR27" s="171">
        <v>11</v>
      </c>
      <c r="AS27" s="22">
        <f>ROUND(index!$O$33+((D27+F27+G27)*12)*index!$O$34,2)</f>
        <v>949.41</v>
      </c>
      <c r="AT27" s="49">
        <f>ROUND(index!$O$37+((D27+F27+G27)*12)*index!$O$38,2)</f>
        <v>776.05</v>
      </c>
      <c r="AU27" s="35"/>
      <c r="AV27" s="48">
        <f>ROUND(index!$O$33+(AD27*12)*index!$O$34,2)</f>
        <v>958.66</v>
      </c>
      <c r="AW27" s="49">
        <f>ROUND(index!$O$37+(AD27*12)*index!$O$38,2)</f>
        <v>778.01</v>
      </c>
    </row>
    <row r="28" spans="1:49" s="21" customFormat="1" ht="12" x14ac:dyDescent="0.2">
      <c r="A28" s="57">
        <v>12</v>
      </c>
      <c r="B28" s="117">
        <f t="shared" si="1"/>
        <v>14561.27</v>
      </c>
      <c r="C28" s="122">
        <f>ROUND(B28*index!$O$7,2)</f>
        <v>24366.83</v>
      </c>
      <c r="D28" s="175">
        <f>ROUND((B28/12)*index!$O$7,2)</f>
        <v>2030.57</v>
      </c>
      <c r="E28" s="178">
        <f t="shared" si="2"/>
        <v>12.3314</v>
      </c>
      <c r="F28" s="8">
        <f>(ROUND(IF(B28&lt;=index!$L$14,index!$P$14*index!$O$7/12,IF(B28&lt;=(index!$L$14*0.925+index!$P$14/2)/0.925,((index!$L$14*0.925+index!$P$14)-B28*0.925)*index!$O$7/12,IF(B28&lt;=index!$L$15,(index!$P$15)*index!$O$7/12,IF(B28&lt;=(index!$L$15*0.925+index!$P$15)/0.925,((index!$L$15*0.925+index!$P$15)-B28*0.925)*index!$O$7/12,0)))),2))*$H$5</f>
        <v>0</v>
      </c>
      <c r="G28" s="8">
        <f>(ROUND(IF(B28&lt;=index!$L$14,index!$S$14*index!$O$7/12,IF(B28&lt;=(index!$L$14*0.925+index!$S$14/2)/0.925,((index!$L$14*0.925+index!$S$14)-B28*0.925)*index!$O$7/12,IF(B28&lt;=index!$L$15,(index!$S$15)*index!$O$7/12,IF(B28&lt;=(index!$L$15*0.925+index!$S$15)/0.925,((index!$L$15*0.925+index!$S$15)-B28*0.925)*index!$O$7/12,0)))),2))*$H$6</f>
        <v>0</v>
      </c>
      <c r="H28" s="119">
        <f>IF(A28&lt;18,0,ROUND((index!$N$25),2)*$H$7)</f>
        <v>0</v>
      </c>
      <c r="I28" s="8">
        <f t="shared" si="27"/>
        <v>0</v>
      </c>
      <c r="J28" s="117">
        <f>ROUND(index!$N$29/12,2)*$H$9</f>
        <v>0</v>
      </c>
      <c r="K28" s="122">
        <f>ROUND(index!$N$30/12,2)*$H$10</f>
        <v>0</v>
      </c>
      <c r="L28" s="175">
        <f>IF((SUM(D28:K28)-E28)&lt;index!$O$3,index!$O$3,SUM(D28:K28)-E28)</f>
        <v>2030.57</v>
      </c>
      <c r="M28" s="35"/>
      <c r="N28" s="43">
        <f t="shared" si="8"/>
        <v>3.2061999999999999</v>
      </c>
      <c r="O28" s="27">
        <f t="shared" si="9"/>
        <v>6.9055999999999997</v>
      </c>
      <c r="P28" s="27">
        <f t="shared" si="10"/>
        <v>4.3159999999999998</v>
      </c>
      <c r="Q28" s="27">
        <f t="shared" si="11"/>
        <v>6.1657000000000002</v>
      </c>
      <c r="R28" s="27">
        <f t="shared" si="12"/>
        <v>3.6993999999999998</v>
      </c>
      <c r="S28" s="44">
        <f t="shared" si="13"/>
        <v>2.4662999999999999</v>
      </c>
      <c r="T28" s="35"/>
      <c r="U28" s="48">
        <f t="shared" si="14"/>
        <v>106.81</v>
      </c>
      <c r="V28" s="22">
        <f t="shared" si="15"/>
        <v>213.62</v>
      </c>
      <c r="W28" s="49">
        <f t="shared" si="16"/>
        <v>320.42</v>
      </c>
      <c r="X28" s="35"/>
      <c r="Y28" s="124">
        <v>12</v>
      </c>
      <c r="Z28" s="55">
        <f t="shared" si="3"/>
        <v>2206.6999999999998</v>
      </c>
      <c r="AA28" s="129">
        <f>ROUND(Z28*index!$O$8,2)</f>
        <v>2206.6999999999998</v>
      </c>
      <c r="AB28" s="117">
        <f t="shared" si="4"/>
        <v>176.12999999999988</v>
      </c>
      <c r="AC28" s="23">
        <f t="shared" si="5"/>
        <v>32.14</v>
      </c>
      <c r="AD28" s="181">
        <f t="shared" si="6"/>
        <v>2062.71</v>
      </c>
      <c r="AE28" s="184">
        <f t="shared" si="17"/>
        <v>12.5266</v>
      </c>
      <c r="AF28" s="35"/>
      <c r="AG28" s="41">
        <f t="shared" si="18"/>
        <v>3.2568999999999999</v>
      </c>
      <c r="AH28" s="26">
        <f t="shared" si="19"/>
        <v>7.0148999999999999</v>
      </c>
      <c r="AI28" s="26">
        <f t="shared" si="20"/>
        <v>4.3842999999999996</v>
      </c>
      <c r="AJ28" s="26">
        <f t="shared" si="21"/>
        <v>6.2633000000000001</v>
      </c>
      <c r="AK28" s="26">
        <f t="shared" si="22"/>
        <v>3.758</v>
      </c>
      <c r="AL28" s="42">
        <f t="shared" si="23"/>
        <v>2.5053000000000001</v>
      </c>
      <c r="AM28" s="35"/>
      <c r="AN28" s="48">
        <f t="shared" si="24"/>
        <v>108.5</v>
      </c>
      <c r="AO28" s="22">
        <f t="shared" si="25"/>
        <v>217</v>
      </c>
      <c r="AP28" s="49">
        <f t="shared" si="26"/>
        <v>325.5</v>
      </c>
      <c r="AQ28" s="121"/>
      <c r="AR28" s="171">
        <v>12</v>
      </c>
      <c r="AS28" s="22">
        <f>ROUND(index!$O$33+((D28+F28+G28)*12)*index!$O$34,2)</f>
        <v>952.36</v>
      </c>
      <c r="AT28" s="49">
        <f>ROUND(index!$O$37+((D28+F28+G28)*12)*index!$O$38,2)</f>
        <v>776.67</v>
      </c>
      <c r="AU28" s="35"/>
      <c r="AV28" s="48">
        <f>ROUND(index!$O$33+(AD28*12)*index!$O$34,2)</f>
        <v>962</v>
      </c>
      <c r="AW28" s="49">
        <f>ROUND(index!$O$37+(AD28*12)*index!$O$38,2)</f>
        <v>778.72</v>
      </c>
    </row>
    <row r="29" spans="1:49" s="21" customFormat="1" ht="12" x14ac:dyDescent="0.2">
      <c r="A29" s="57">
        <v>13</v>
      </c>
      <c r="B29" s="117">
        <f t="shared" si="1"/>
        <v>14631.79</v>
      </c>
      <c r="C29" s="122">
        <f>ROUND(B29*index!$O$7,2)</f>
        <v>24484.84</v>
      </c>
      <c r="D29" s="175">
        <f>ROUND((B29/12)*index!$O$7,2)</f>
        <v>2040.4</v>
      </c>
      <c r="E29" s="178">
        <f t="shared" si="2"/>
        <v>12.3911</v>
      </c>
      <c r="F29" s="8">
        <f>(ROUND(IF(B29&lt;=index!$L$14,index!$P$14*index!$O$7/12,IF(B29&lt;=(index!$L$14*0.925+index!$P$14/2)/0.925,((index!$L$14*0.925+index!$P$14)-B29*0.925)*index!$O$7/12,IF(B29&lt;=index!$L$15,(index!$P$15)*index!$O$7/12,IF(B29&lt;=(index!$L$15*0.925+index!$P$15)/0.925,((index!$L$15*0.925+index!$P$15)-B29*0.925)*index!$O$7/12,0)))),2))*$H$5</f>
        <v>0</v>
      </c>
      <c r="G29" s="8">
        <f>(ROUND(IF(B29&lt;=index!$L$14,index!$S$14*index!$O$7/12,IF(B29&lt;=(index!$L$14*0.925+index!$S$14/2)/0.925,((index!$L$14*0.925+index!$S$14)-B29*0.925)*index!$O$7/12,IF(B29&lt;=index!$L$15,(index!$S$15)*index!$O$7/12,IF(B29&lt;=(index!$L$15*0.925+index!$S$15)/0.925,((index!$L$15*0.925+index!$S$15)-B29*0.925)*index!$O$7/12,0)))),2))*$H$6</f>
        <v>0</v>
      </c>
      <c r="H29" s="119">
        <f>IF(A29&lt;18,0,ROUND((index!$N$25),2)*$H$7)</f>
        <v>0</v>
      </c>
      <c r="I29" s="8">
        <f t="shared" si="27"/>
        <v>0</v>
      </c>
      <c r="J29" s="117">
        <f>ROUND(index!$N$29/12,2)*$H$9</f>
        <v>0</v>
      </c>
      <c r="K29" s="122">
        <f>ROUND(index!$N$30/12,2)*$H$10</f>
        <v>0</v>
      </c>
      <c r="L29" s="175">
        <f>IF((SUM(D29:K29)-E29)&lt;index!$O$3,index!$O$3,SUM(D29:K29)-E29)</f>
        <v>2040.3999999999999</v>
      </c>
      <c r="M29" s="35"/>
      <c r="N29" s="43">
        <f t="shared" si="8"/>
        <v>3.2216999999999998</v>
      </c>
      <c r="O29" s="27">
        <f t="shared" si="9"/>
        <v>6.9390000000000001</v>
      </c>
      <c r="P29" s="27">
        <f t="shared" si="10"/>
        <v>4.3369</v>
      </c>
      <c r="Q29" s="27">
        <f t="shared" si="11"/>
        <v>6.1955999999999998</v>
      </c>
      <c r="R29" s="27">
        <f t="shared" si="12"/>
        <v>3.7172999999999998</v>
      </c>
      <c r="S29" s="44">
        <f t="shared" si="13"/>
        <v>2.4782000000000002</v>
      </c>
      <c r="T29" s="35"/>
      <c r="U29" s="48">
        <f t="shared" si="14"/>
        <v>107.33</v>
      </c>
      <c r="V29" s="22">
        <f t="shared" si="15"/>
        <v>214.65</v>
      </c>
      <c r="W29" s="49">
        <f t="shared" si="16"/>
        <v>321.98</v>
      </c>
      <c r="X29" s="35"/>
      <c r="Y29" s="124">
        <v>13</v>
      </c>
      <c r="Z29" s="55">
        <f t="shared" si="3"/>
        <v>2222.58</v>
      </c>
      <c r="AA29" s="129">
        <f>ROUND(Z29*index!$O$8,2)</f>
        <v>2222.58</v>
      </c>
      <c r="AB29" s="117">
        <f t="shared" si="4"/>
        <v>182.18000000000006</v>
      </c>
      <c r="AC29" s="23">
        <f t="shared" si="5"/>
        <v>33.25</v>
      </c>
      <c r="AD29" s="181">
        <f t="shared" si="6"/>
        <v>2073.6499999999996</v>
      </c>
      <c r="AE29" s="184">
        <f t="shared" si="17"/>
        <v>12.593</v>
      </c>
      <c r="AF29" s="35"/>
      <c r="AG29" s="41">
        <f t="shared" si="18"/>
        <v>3.2742</v>
      </c>
      <c r="AH29" s="26">
        <f t="shared" si="19"/>
        <v>7.0521000000000003</v>
      </c>
      <c r="AI29" s="26">
        <f t="shared" si="20"/>
        <v>4.4076000000000004</v>
      </c>
      <c r="AJ29" s="26">
        <f t="shared" si="21"/>
        <v>6.2965</v>
      </c>
      <c r="AK29" s="26">
        <f t="shared" si="22"/>
        <v>3.7778999999999998</v>
      </c>
      <c r="AL29" s="42">
        <f t="shared" si="23"/>
        <v>2.5186000000000002</v>
      </c>
      <c r="AM29" s="35"/>
      <c r="AN29" s="48">
        <f t="shared" si="24"/>
        <v>109.07</v>
      </c>
      <c r="AO29" s="22">
        <f t="shared" si="25"/>
        <v>218.15</v>
      </c>
      <c r="AP29" s="49">
        <f t="shared" si="26"/>
        <v>327.22000000000003</v>
      </c>
      <c r="AQ29" s="121"/>
      <c r="AR29" s="171">
        <v>13</v>
      </c>
      <c r="AS29" s="22">
        <f>ROUND(index!$O$33+((D29+F29+G29)*12)*index!$O$34,2)</f>
        <v>955.31</v>
      </c>
      <c r="AT29" s="49">
        <f>ROUND(index!$O$37+((D29+F29+G29)*12)*index!$O$38,2)</f>
        <v>777.3</v>
      </c>
      <c r="AU29" s="35"/>
      <c r="AV29" s="48">
        <f>ROUND(index!$O$33+(AD29*12)*index!$O$34,2)</f>
        <v>965.29</v>
      </c>
      <c r="AW29" s="49">
        <f>ROUND(index!$O$37+(AD29*12)*index!$O$38,2)</f>
        <v>779.41</v>
      </c>
    </row>
    <row r="30" spans="1:49" s="21" customFormat="1" ht="12" x14ac:dyDescent="0.2">
      <c r="A30" s="57">
        <v>14</v>
      </c>
      <c r="B30" s="117">
        <f t="shared" si="1"/>
        <v>14702.29</v>
      </c>
      <c r="C30" s="122">
        <f>ROUND(B30*index!$O$7,2)</f>
        <v>24602.81</v>
      </c>
      <c r="D30" s="175">
        <f>ROUND((B30/12)*index!$O$7,2)</f>
        <v>2050.23</v>
      </c>
      <c r="E30" s="178">
        <f t="shared" si="2"/>
        <v>12.450799999999999</v>
      </c>
      <c r="F30" s="8">
        <f>(ROUND(IF(B30&lt;=index!$L$14,index!$P$14*index!$O$7/12,IF(B30&lt;=(index!$L$14*0.925+index!$P$14/2)/0.925,((index!$L$14*0.925+index!$P$14)-B30*0.925)*index!$O$7/12,IF(B30&lt;=index!$L$15,(index!$P$15)*index!$O$7/12,IF(B30&lt;=(index!$L$15*0.925+index!$P$15)/0.925,((index!$L$15*0.925+index!$P$15)-B30*0.925)*index!$O$7/12,0)))),2))*$H$5</f>
        <v>0</v>
      </c>
      <c r="G30" s="8">
        <f>(ROUND(IF(B30&lt;=index!$L$14,index!$S$14*index!$O$7/12,IF(B30&lt;=(index!$L$14*0.925+index!$S$14/2)/0.925,((index!$L$14*0.925+index!$S$14)-B30*0.925)*index!$O$7/12,IF(B30&lt;=index!$L$15,(index!$S$15)*index!$O$7/12,IF(B30&lt;=(index!$L$15*0.925+index!$S$15)/0.925,((index!$L$15*0.925+index!$S$15)-B30*0.925)*index!$O$7/12,0)))),2))*$H$6</f>
        <v>0</v>
      </c>
      <c r="H30" s="119">
        <f>IF(A30&lt;18,0,ROUND((index!$N$25),2)*$H$7)</f>
        <v>0</v>
      </c>
      <c r="I30" s="8">
        <f t="shared" si="27"/>
        <v>0</v>
      </c>
      <c r="J30" s="117">
        <f>ROUND(index!$N$29/12,2)*$H$9</f>
        <v>0</v>
      </c>
      <c r="K30" s="122">
        <f>ROUND(index!$N$30/12,2)*$H$10</f>
        <v>0</v>
      </c>
      <c r="L30" s="175">
        <f>IF((SUM(D30:K30)-E30)&lt;index!$O$3,index!$O$3,SUM(D30:K30)-E30)</f>
        <v>2050.23</v>
      </c>
      <c r="M30" s="35"/>
      <c r="N30" s="43">
        <f t="shared" si="8"/>
        <v>3.2372000000000001</v>
      </c>
      <c r="O30" s="27">
        <f t="shared" si="9"/>
        <v>6.9724000000000004</v>
      </c>
      <c r="P30" s="27">
        <f t="shared" si="10"/>
        <v>4.3578000000000001</v>
      </c>
      <c r="Q30" s="27">
        <f t="shared" si="11"/>
        <v>6.2253999999999996</v>
      </c>
      <c r="R30" s="27">
        <f t="shared" si="12"/>
        <v>3.7351999999999999</v>
      </c>
      <c r="S30" s="44">
        <f t="shared" si="13"/>
        <v>2.4902000000000002</v>
      </c>
      <c r="T30" s="35"/>
      <c r="U30" s="48">
        <f t="shared" si="14"/>
        <v>107.84</v>
      </c>
      <c r="V30" s="22">
        <f t="shared" si="15"/>
        <v>215.68</v>
      </c>
      <c r="W30" s="49">
        <f t="shared" si="16"/>
        <v>323.52999999999997</v>
      </c>
      <c r="X30" s="35"/>
      <c r="Y30" s="124">
        <v>14</v>
      </c>
      <c r="Z30" s="55">
        <f t="shared" si="3"/>
        <v>2237.38</v>
      </c>
      <c r="AA30" s="129">
        <f>ROUND(Z30*index!$O$8,2)</f>
        <v>2237.38</v>
      </c>
      <c r="AB30" s="117">
        <f t="shared" si="4"/>
        <v>187.15000000000009</v>
      </c>
      <c r="AC30" s="23">
        <f t="shared" si="5"/>
        <v>34.15</v>
      </c>
      <c r="AD30" s="181">
        <f t="shared" si="6"/>
        <v>2084.38</v>
      </c>
      <c r="AE30" s="184">
        <f t="shared" si="17"/>
        <v>12.658200000000001</v>
      </c>
      <c r="AF30" s="35"/>
      <c r="AG30" s="41">
        <f t="shared" si="18"/>
        <v>3.2911000000000001</v>
      </c>
      <c r="AH30" s="26">
        <f t="shared" si="19"/>
        <v>7.0885999999999996</v>
      </c>
      <c r="AI30" s="26">
        <f t="shared" si="20"/>
        <v>4.4303999999999997</v>
      </c>
      <c r="AJ30" s="26">
        <f t="shared" si="21"/>
        <v>6.3291000000000004</v>
      </c>
      <c r="AK30" s="26">
        <f t="shared" si="22"/>
        <v>3.7974999999999999</v>
      </c>
      <c r="AL30" s="42">
        <f t="shared" si="23"/>
        <v>2.5316000000000001</v>
      </c>
      <c r="AM30" s="35"/>
      <c r="AN30" s="48">
        <f t="shared" si="24"/>
        <v>109.64</v>
      </c>
      <c r="AO30" s="22">
        <f t="shared" si="25"/>
        <v>219.28</v>
      </c>
      <c r="AP30" s="49">
        <f t="shared" si="26"/>
        <v>328.92</v>
      </c>
      <c r="AQ30" s="121"/>
      <c r="AR30" s="171">
        <v>14</v>
      </c>
      <c r="AS30" s="22">
        <f>ROUND(index!$O$33+((D30+F30+G30)*12)*index!$O$34,2)</f>
        <v>958.26</v>
      </c>
      <c r="AT30" s="49">
        <f>ROUND(index!$O$37+((D30+F30+G30)*12)*index!$O$38,2)</f>
        <v>777.92</v>
      </c>
      <c r="AU30" s="35"/>
      <c r="AV30" s="48">
        <f>ROUND(index!$O$33+(AD30*12)*index!$O$34,2)</f>
        <v>968.5</v>
      </c>
      <c r="AW30" s="49">
        <f>ROUND(index!$O$37+(AD30*12)*index!$O$38,2)</f>
        <v>780.1</v>
      </c>
    </row>
    <row r="31" spans="1:49" s="21" customFormat="1" ht="12" x14ac:dyDescent="0.2">
      <c r="A31" s="57">
        <v>15</v>
      </c>
      <c r="B31" s="117">
        <f t="shared" si="1"/>
        <v>14772.79</v>
      </c>
      <c r="C31" s="122">
        <f>ROUND(B31*index!$O$7,2)</f>
        <v>24720.79</v>
      </c>
      <c r="D31" s="175">
        <f>ROUND((B31/12)*index!$O$7,2)</f>
        <v>2060.0700000000002</v>
      </c>
      <c r="E31" s="178">
        <f t="shared" si="2"/>
        <v>12.5105</v>
      </c>
      <c r="F31" s="8">
        <f>(ROUND(IF(B31&lt;=index!$L$14,index!$P$14*index!$O$7/12,IF(B31&lt;=(index!$L$14*0.925+index!$P$14/2)/0.925,((index!$L$14*0.925+index!$P$14)-B31*0.925)*index!$O$7/12,IF(B31&lt;=index!$L$15,(index!$P$15)*index!$O$7/12,IF(B31&lt;=(index!$L$15*0.925+index!$P$15)/0.925,((index!$L$15*0.925+index!$P$15)-B31*0.925)*index!$O$7/12,0)))),2))*$H$5</f>
        <v>0</v>
      </c>
      <c r="G31" s="8">
        <f>(ROUND(IF(B31&lt;=index!$L$14,index!$S$14*index!$O$7/12,IF(B31&lt;=(index!$L$14*0.925+index!$S$14/2)/0.925,((index!$L$14*0.925+index!$S$14)-B31*0.925)*index!$O$7/12,IF(B31&lt;=index!$L$15,(index!$S$15)*index!$O$7/12,IF(B31&lt;=(index!$L$15*0.925+index!$S$15)/0.925,((index!$L$15*0.925+index!$S$15)-B31*0.925)*index!$O$7/12,0)))),2))*$H$6</f>
        <v>0</v>
      </c>
      <c r="H31" s="119">
        <f>IF(A31&lt;18,0,ROUND((index!$N$25),2)*$H$7)</f>
        <v>0</v>
      </c>
      <c r="I31" s="8">
        <f t="shared" si="27"/>
        <v>0</v>
      </c>
      <c r="J31" s="117">
        <f>ROUND(index!$N$29/12,2)*$H$9</f>
        <v>0</v>
      </c>
      <c r="K31" s="122">
        <f>ROUND(index!$N$30/12,2)*$H$10</f>
        <v>0</v>
      </c>
      <c r="L31" s="175">
        <f>IF((SUM(D31:K31)-E31)&lt;index!$O$3,index!$O$3,SUM(D31:K31)-E31)</f>
        <v>2060.0700000000002</v>
      </c>
      <c r="M31" s="35"/>
      <c r="N31" s="43">
        <f t="shared" si="8"/>
        <v>3.2526999999999999</v>
      </c>
      <c r="O31" s="27">
        <f t="shared" si="9"/>
        <v>7.0058999999999996</v>
      </c>
      <c r="P31" s="27">
        <f t="shared" si="10"/>
        <v>4.3787000000000003</v>
      </c>
      <c r="Q31" s="27">
        <f t="shared" si="11"/>
        <v>6.2553000000000001</v>
      </c>
      <c r="R31" s="27">
        <f t="shared" si="12"/>
        <v>3.7532000000000001</v>
      </c>
      <c r="S31" s="44">
        <f t="shared" si="13"/>
        <v>2.5021</v>
      </c>
      <c r="T31" s="35"/>
      <c r="U31" s="48">
        <f t="shared" si="14"/>
        <v>108.36</v>
      </c>
      <c r="V31" s="22">
        <f t="shared" si="15"/>
        <v>216.72</v>
      </c>
      <c r="W31" s="49">
        <f t="shared" si="16"/>
        <v>325.08</v>
      </c>
      <c r="X31" s="35"/>
      <c r="Y31" s="124">
        <v>15</v>
      </c>
      <c r="Z31" s="55">
        <f t="shared" si="3"/>
        <v>2251.16</v>
      </c>
      <c r="AA31" s="129">
        <f>ROUND(Z31*index!$O$8,2)</f>
        <v>2251.16</v>
      </c>
      <c r="AB31" s="117">
        <f t="shared" si="4"/>
        <v>191.08999999999969</v>
      </c>
      <c r="AC31" s="23">
        <f t="shared" si="5"/>
        <v>34.869999999999997</v>
      </c>
      <c r="AD31" s="181">
        <f t="shared" si="6"/>
        <v>2094.94</v>
      </c>
      <c r="AE31" s="184">
        <f t="shared" si="17"/>
        <v>12.722300000000001</v>
      </c>
      <c r="AF31" s="35"/>
      <c r="AG31" s="41">
        <f t="shared" si="18"/>
        <v>3.3077999999999999</v>
      </c>
      <c r="AH31" s="26">
        <f t="shared" si="19"/>
        <v>7.1245000000000003</v>
      </c>
      <c r="AI31" s="26">
        <f t="shared" si="20"/>
        <v>4.4527999999999999</v>
      </c>
      <c r="AJ31" s="26">
        <f t="shared" si="21"/>
        <v>6.3612000000000002</v>
      </c>
      <c r="AK31" s="26">
        <f t="shared" si="22"/>
        <v>3.8167</v>
      </c>
      <c r="AL31" s="42">
        <f t="shared" si="23"/>
        <v>2.5445000000000002</v>
      </c>
      <c r="AM31" s="35"/>
      <c r="AN31" s="48">
        <f t="shared" si="24"/>
        <v>110.19</v>
      </c>
      <c r="AO31" s="22">
        <f t="shared" si="25"/>
        <v>220.39</v>
      </c>
      <c r="AP31" s="49">
        <f t="shared" si="26"/>
        <v>330.58</v>
      </c>
      <c r="AQ31" s="121"/>
      <c r="AR31" s="171">
        <v>15</v>
      </c>
      <c r="AS31" s="22">
        <f>ROUND(index!$O$33+((D31+F31+G31)*12)*index!$O$34,2)</f>
        <v>961.21</v>
      </c>
      <c r="AT31" s="49">
        <f>ROUND(index!$O$37+((D31+F31+G31)*12)*index!$O$38,2)</f>
        <v>778.55</v>
      </c>
      <c r="AU31" s="35"/>
      <c r="AV31" s="48">
        <f>ROUND(index!$O$33+(AD31*12)*index!$O$34,2)</f>
        <v>971.67</v>
      </c>
      <c r="AW31" s="49">
        <f>ROUND(index!$O$37+(AD31*12)*index!$O$38,2)</f>
        <v>780.77</v>
      </c>
    </row>
    <row r="32" spans="1:49" s="21" customFormat="1" ht="12" x14ac:dyDescent="0.2">
      <c r="A32" s="57">
        <v>16</v>
      </c>
      <c r="B32" s="117">
        <f t="shared" si="1"/>
        <v>14843.29</v>
      </c>
      <c r="C32" s="122">
        <f>ROUND(B32*index!$O$7,2)</f>
        <v>24838.76</v>
      </c>
      <c r="D32" s="175">
        <f>ROUND((B32/12)*index!$O$7,2)</f>
        <v>2069.9</v>
      </c>
      <c r="E32" s="178">
        <f t="shared" si="2"/>
        <v>12.5702</v>
      </c>
      <c r="F32" s="8">
        <f>(ROUND(IF(B32&lt;=index!$L$14,index!$P$14*index!$O$7/12,IF(B32&lt;=(index!$L$14*0.925+index!$P$14/2)/0.925,((index!$L$14*0.925+index!$P$14)-B32*0.925)*index!$O$7/12,IF(B32&lt;=index!$L$15,(index!$P$15)*index!$O$7/12,IF(B32&lt;=(index!$L$15*0.925+index!$P$15)/0.925,((index!$L$15*0.925+index!$P$15)-B32*0.925)*index!$O$7/12,0)))),2))*$H$5</f>
        <v>0</v>
      </c>
      <c r="G32" s="8">
        <f>(ROUND(IF(B32&lt;=index!$L$14,index!$S$14*index!$O$7/12,IF(B32&lt;=(index!$L$14*0.925+index!$S$14/2)/0.925,((index!$L$14*0.925+index!$S$14)-B32*0.925)*index!$O$7/12,IF(B32&lt;=index!$L$15,(index!$S$15)*index!$O$7/12,IF(B32&lt;=(index!$L$15*0.925+index!$S$15)/0.925,((index!$L$15*0.925+index!$S$15)-B32*0.925)*index!$O$7/12,0)))),2))*$H$6</f>
        <v>0</v>
      </c>
      <c r="H32" s="119">
        <f>IF(A32&lt;18,0,ROUND((index!$N$25),2)*$H$7)</f>
        <v>0</v>
      </c>
      <c r="I32" s="8">
        <f t="shared" si="27"/>
        <v>0</v>
      </c>
      <c r="J32" s="117">
        <f>ROUND(index!$N$29/12,2)*$H$9</f>
        <v>0</v>
      </c>
      <c r="K32" s="122">
        <f>ROUND(index!$N$30/12,2)*$H$10</f>
        <v>0</v>
      </c>
      <c r="L32" s="175">
        <f>IF((SUM(D32:K32)-E32)&lt;index!$O$3,index!$O$3,SUM(D32:K32)-E32)</f>
        <v>2069.9</v>
      </c>
      <c r="M32" s="35"/>
      <c r="N32" s="43">
        <f t="shared" si="8"/>
        <v>3.2683</v>
      </c>
      <c r="O32" s="27">
        <f t="shared" si="9"/>
        <v>7.0392999999999999</v>
      </c>
      <c r="P32" s="27">
        <f t="shared" si="10"/>
        <v>4.3996000000000004</v>
      </c>
      <c r="Q32" s="27">
        <f t="shared" si="11"/>
        <v>6.2850999999999999</v>
      </c>
      <c r="R32" s="27">
        <f t="shared" si="12"/>
        <v>3.7711000000000001</v>
      </c>
      <c r="S32" s="44">
        <f t="shared" si="13"/>
        <v>2.5139999999999998</v>
      </c>
      <c r="T32" s="35"/>
      <c r="U32" s="48">
        <f t="shared" si="14"/>
        <v>108.88</v>
      </c>
      <c r="V32" s="22">
        <f t="shared" si="15"/>
        <v>217.75</v>
      </c>
      <c r="W32" s="49">
        <f t="shared" si="16"/>
        <v>326.63</v>
      </c>
      <c r="X32" s="35"/>
      <c r="Y32" s="124">
        <v>16</v>
      </c>
      <c r="Z32" s="55">
        <f t="shared" si="3"/>
        <v>2260.27</v>
      </c>
      <c r="AA32" s="129">
        <f>ROUND(Z32*index!$O$8,2)</f>
        <v>2260.27</v>
      </c>
      <c r="AB32" s="117">
        <f t="shared" si="4"/>
        <v>190.36999999999989</v>
      </c>
      <c r="AC32" s="23">
        <f t="shared" si="5"/>
        <v>34.74</v>
      </c>
      <c r="AD32" s="181">
        <f t="shared" si="6"/>
        <v>2104.64</v>
      </c>
      <c r="AE32" s="184">
        <f t="shared" si="17"/>
        <v>12.7812</v>
      </c>
      <c r="AF32" s="35"/>
      <c r="AG32" s="41">
        <f t="shared" si="18"/>
        <v>3.3231000000000002</v>
      </c>
      <c r="AH32" s="26">
        <f t="shared" si="19"/>
        <v>7.1574999999999998</v>
      </c>
      <c r="AI32" s="26">
        <f t="shared" si="20"/>
        <v>4.4733999999999998</v>
      </c>
      <c r="AJ32" s="26">
        <f t="shared" si="21"/>
        <v>6.3906000000000001</v>
      </c>
      <c r="AK32" s="26">
        <f t="shared" si="22"/>
        <v>3.8344</v>
      </c>
      <c r="AL32" s="42">
        <f t="shared" si="23"/>
        <v>2.5562</v>
      </c>
      <c r="AM32" s="35"/>
      <c r="AN32" s="48">
        <f t="shared" si="24"/>
        <v>110.7</v>
      </c>
      <c r="AO32" s="22">
        <f t="shared" si="25"/>
        <v>221.41</v>
      </c>
      <c r="AP32" s="49">
        <f t="shared" si="26"/>
        <v>332.11</v>
      </c>
      <c r="AQ32" s="121"/>
      <c r="AR32" s="171">
        <v>16</v>
      </c>
      <c r="AS32" s="22">
        <f>ROUND(index!$O$33+((D32+F32+G32)*12)*index!$O$34,2)</f>
        <v>964.16</v>
      </c>
      <c r="AT32" s="49">
        <f>ROUND(index!$O$37+((D32+F32+G32)*12)*index!$O$38,2)</f>
        <v>779.18</v>
      </c>
      <c r="AU32" s="35"/>
      <c r="AV32" s="48">
        <f>ROUND(index!$O$33+(AD32*12)*index!$O$34,2)</f>
        <v>974.58</v>
      </c>
      <c r="AW32" s="49">
        <f>ROUND(index!$O$37+(AD32*12)*index!$O$38,2)</f>
        <v>781.39</v>
      </c>
    </row>
    <row r="33" spans="1:49" s="21" customFormat="1" ht="12" x14ac:dyDescent="0.2">
      <c r="A33" s="57">
        <v>17</v>
      </c>
      <c r="B33" s="117">
        <f t="shared" si="1"/>
        <v>14913.8</v>
      </c>
      <c r="C33" s="122">
        <f>ROUND(B33*index!$O$7,2)</f>
        <v>24956.75</v>
      </c>
      <c r="D33" s="175">
        <f>ROUND((B33/12)*index!$O$7,2)</f>
        <v>2079.73</v>
      </c>
      <c r="E33" s="178">
        <f t="shared" si="2"/>
        <v>12.629899999999999</v>
      </c>
      <c r="F33" s="8">
        <f>(ROUND(IF(B33&lt;=index!$L$14,index!$P$14*index!$O$7/12,IF(B33&lt;=(index!$L$14*0.925+index!$P$14/2)/0.925,((index!$L$14*0.925+index!$P$14)-B33*0.925)*index!$O$7/12,IF(B33&lt;=index!$L$15,(index!$P$15)*index!$O$7/12,IF(B33&lt;=(index!$L$15*0.925+index!$P$15)/0.925,((index!$L$15*0.925+index!$P$15)-B33*0.925)*index!$O$7/12,0)))),2))*$H$5</f>
        <v>0</v>
      </c>
      <c r="G33" s="8">
        <f>(ROUND(IF(B33&lt;=index!$L$14,index!$S$14*index!$O$7/12,IF(B33&lt;=(index!$L$14*0.925+index!$S$14/2)/0.925,((index!$L$14*0.925+index!$S$14)-B33*0.925)*index!$O$7/12,IF(B33&lt;=index!$L$15,(index!$S$15)*index!$O$7/12,IF(B33&lt;=(index!$L$15*0.925+index!$S$15)/0.925,((index!$L$15*0.925+index!$S$15)-B33*0.925)*index!$O$7/12,0)))),2))*$H$6</f>
        <v>0</v>
      </c>
      <c r="H33" s="119">
        <f>IF(A33&lt;18,0,ROUND((index!$N$25),2)*$H$7)</f>
        <v>0</v>
      </c>
      <c r="I33" s="8">
        <f t="shared" si="27"/>
        <v>0</v>
      </c>
      <c r="J33" s="117">
        <f>ROUND(index!$N$29/12,2)*$H$9</f>
        <v>0</v>
      </c>
      <c r="K33" s="122">
        <f>ROUND(index!$N$30/12,2)*$H$10</f>
        <v>0</v>
      </c>
      <c r="L33" s="175">
        <f>IF((SUM(D33:K33)-E33)&lt;index!$O$3,index!$O$3,SUM(D33:K33)-E33)</f>
        <v>2079.73</v>
      </c>
      <c r="M33" s="35"/>
      <c r="N33" s="43">
        <f t="shared" si="8"/>
        <v>3.2837999999999998</v>
      </c>
      <c r="O33" s="27">
        <f t="shared" si="9"/>
        <v>7.0727000000000002</v>
      </c>
      <c r="P33" s="27">
        <f t="shared" si="10"/>
        <v>4.4204999999999997</v>
      </c>
      <c r="Q33" s="27">
        <f t="shared" si="11"/>
        <v>6.3150000000000004</v>
      </c>
      <c r="R33" s="27">
        <f t="shared" si="12"/>
        <v>3.7890000000000001</v>
      </c>
      <c r="S33" s="44">
        <f t="shared" si="13"/>
        <v>2.5259999999999998</v>
      </c>
      <c r="T33" s="35"/>
      <c r="U33" s="48">
        <f t="shared" si="14"/>
        <v>109.39</v>
      </c>
      <c r="V33" s="22">
        <f t="shared" si="15"/>
        <v>218.79</v>
      </c>
      <c r="W33" s="49">
        <f t="shared" si="16"/>
        <v>328.18</v>
      </c>
      <c r="X33" s="35"/>
      <c r="Y33" s="124">
        <v>17</v>
      </c>
      <c r="Z33" s="55">
        <f t="shared" si="3"/>
        <v>2268.73</v>
      </c>
      <c r="AA33" s="129">
        <f>ROUND(Z33*index!$O$8,2)</f>
        <v>2268.73</v>
      </c>
      <c r="AB33" s="117">
        <f t="shared" si="4"/>
        <v>189</v>
      </c>
      <c r="AC33" s="23">
        <f t="shared" si="5"/>
        <v>34.49</v>
      </c>
      <c r="AD33" s="181">
        <f t="shared" si="6"/>
        <v>2114.2199999999998</v>
      </c>
      <c r="AE33" s="184">
        <f t="shared" si="17"/>
        <v>12.839399999999999</v>
      </c>
      <c r="AF33" s="35"/>
      <c r="AG33" s="41">
        <f t="shared" si="18"/>
        <v>3.3382000000000001</v>
      </c>
      <c r="AH33" s="26">
        <f t="shared" si="19"/>
        <v>7.1901000000000002</v>
      </c>
      <c r="AI33" s="26">
        <f t="shared" si="20"/>
        <v>4.4938000000000002</v>
      </c>
      <c r="AJ33" s="26">
        <f t="shared" si="21"/>
        <v>6.4196999999999997</v>
      </c>
      <c r="AK33" s="26">
        <f t="shared" si="22"/>
        <v>3.8517999999999999</v>
      </c>
      <c r="AL33" s="42">
        <f t="shared" si="23"/>
        <v>2.5678999999999998</v>
      </c>
      <c r="AM33" s="35"/>
      <c r="AN33" s="48">
        <f t="shared" si="24"/>
        <v>111.21</v>
      </c>
      <c r="AO33" s="22">
        <f t="shared" si="25"/>
        <v>222.42</v>
      </c>
      <c r="AP33" s="49">
        <f t="shared" si="26"/>
        <v>333.62</v>
      </c>
      <c r="AQ33" s="121"/>
      <c r="AR33" s="171">
        <v>17</v>
      </c>
      <c r="AS33" s="22">
        <f>ROUND(index!$O$33+((D33+F33+G33)*12)*index!$O$34,2)</f>
        <v>967.11</v>
      </c>
      <c r="AT33" s="49">
        <f>ROUND(index!$O$37+((D33+F33+G33)*12)*index!$O$38,2)</f>
        <v>779.8</v>
      </c>
      <c r="AU33" s="35"/>
      <c r="AV33" s="48">
        <f>ROUND(index!$O$33+(AD33*12)*index!$O$34,2)</f>
        <v>977.46</v>
      </c>
      <c r="AW33" s="49">
        <f>ROUND(index!$O$37+(AD33*12)*index!$O$38,2)</f>
        <v>781.99</v>
      </c>
    </row>
    <row r="34" spans="1:49" s="21" customFormat="1" ht="12" x14ac:dyDescent="0.2">
      <c r="A34" s="57">
        <v>18</v>
      </c>
      <c r="B34" s="117">
        <f t="shared" si="1"/>
        <v>14984.3</v>
      </c>
      <c r="C34" s="122">
        <f>ROUND(B34*index!$O$7,2)</f>
        <v>25074.73</v>
      </c>
      <c r="D34" s="175">
        <f>ROUND((B34/12)*index!$O$7,2)</f>
        <v>2089.56</v>
      </c>
      <c r="E34" s="178">
        <f t="shared" si="2"/>
        <v>12.6896</v>
      </c>
      <c r="F34" s="8">
        <f>(ROUND(IF(B34&lt;=index!$L$14,index!$P$14*index!$O$7/12,IF(B34&lt;=(index!$L$14*0.925+index!$P$14/2)/0.925,((index!$L$14*0.925+index!$P$14)-B34*0.925)*index!$O$7/12,IF(B34&lt;=index!$L$15,(index!$P$15)*index!$O$7/12,IF(B34&lt;=(index!$L$15*0.925+index!$P$15)/0.925,((index!$L$15*0.925+index!$P$15)-B34*0.925)*index!$O$7/12,0)))),2))*$H$5</f>
        <v>0</v>
      </c>
      <c r="G34" s="8">
        <f>(ROUND(IF(B34&lt;=index!$L$14,index!$S$14*index!$O$7/12,IF(B34&lt;=(index!$L$14*0.925+index!$S$14/2)/0.925,((index!$L$14*0.925+index!$S$14)-B34*0.925)*index!$O$7/12,IF(B34&lt;=index!$L$15,(index!$S$15)*index!$O$7/12,IF(B34&lt;=(index!$L$15*0.925+index!$S$15)/0.925,((index!$L$15*0.925+index!$S$15)-B34*0.925)*index!$O$7/12,0)))),2))*$H$6</f>
        <v>0</v>
      </c>
      <c r="H34" s="119">
        <f>IF(A34&lt;18,0,ROUND((index!$N$25),2)*$H$7)</f>
        <v>0</v>
      </c>
      <c r="I34" s="8">
        <f>+ROUND((D34)*0.12,2)*$H$8</f>
        <v>0</v>
      </c>
      <c r="J34" s="117">
        <f>ROUND(index!$N$29/12,2)*$H$9</f>
        <v>0</v>
      </c>
      <c r="K34" s="122">
        <f>ROUND(index!$N$30/12,2)*$H$10</f>
        <v>0</v>
      </c>
      <c r="L34" s="175">
        <f>IF((SUM(D34:K34)-E34)&lt;index!$O$3,index!$O$3,SUM(D34:K34)-E34)</f>
        <v>2089.56</v>
      </c>
      <c r="M34" s="35"/>
      <c r="N34" s="43">
        <f t="shared" si="8"/>
        <v>3.2993000000000001</v>
      </c>
      <c r="O34" s="27">
        <f t="shared" si="9"/>
        <v>7.1062000000000003</v>
      </c>
      <c r="P34" s="27">
        <f t="shared" si="10"/>
        <v>4.4413999999999998</v>
      </c>
      <c r="Q34" s="27">
        <f t="shared" si="11"/>
        <v>6.3448000000000002</v>
      </c>
      <c r="R34" s="27">
        <f t="shared" si="12"/>
        <v>3.8069000000000002</v>
      </c>
      <c r="S34" s="44">
        <f t="shared" si="13"/>
        <v>2.5379</v>
      </c>
      <c r="T34" s="35"/>
      <c r="U34" s="48">
        <f t="shared" si="14"/>
        <v>109.91</v>
      </c>
      <c r="V34" s="22">
        <f t="shared" si="15"/>
        <v>219.82</v>
      </c>
      <c r="W34" s="49">
        <f t="shared" si="16"/>
        <v>329.73</v>
      </c>
      <c r="X34" s="35"/>
      <c r="Y34" s="124">
        <v>18</v>
      </c>
      <c r="Z34" s="55">
        <f t="shared" si="3"/>
        <v>2276.58</v>
      </c>
      <c r="AA34" s="129">
        <f>ROUND(Z34*index!$O$8,2)</f>
        <v>2276.58</v>
      </c>
      <c r="AB34" s="117">
        <f t="shared" si="4"/>
        <v>187.01999999999998</v>
      </c>
      <c r="AC34" s="23">
        <f t="shared" si="5"/>
        <v>34.130000000000003</v>
      </c>
      <c r="AD34" s="181">
        <f t="shared" si="6"/>
        <v>2123.69</v>
      </c>
      <c r="AE34" s="184">
        <f t="shared" si="17"/>
        <v>12.8969</v>
      </c>
      <c r="AF34" s="35"/>
      <c r="AG34" s="41">
        <f t="shared" si="18"/>
        <v>3.3532000000000002</v>
      </c>
      <c r="AH34" s="26">
        <f t="shared" si="19"/>
        <v>7.2222999999999997</v>
      </c>
      <c r="AI34" s="26">
        <f t="shared" si="20"/>
        <v>4.5138999999999996</v>
      </c>
      <c r="AJ34" s="26">
        <f t="shared" si="21"/>
        <v>6.4485000000000001</v>
      </c>
      <c r="AK34" s="26">
        <f t="shared" si="22"/>
        <v>3.8691</v>
      </c>
      <c r="AL34" s="42">
        <f t="shared" si="23"/>
        <v>2.5794000000000001</v>
      </c>
      <c r="AM34" s="35"/>
      <c r="AN34" s="48">
        <f t="shared" si="24"/>
        <v>111.71</v>
      </c>
      <c r="AO34" s="22">
        <f t="shared" si="25"/>
        <v>223.41</v>
      </c>
      <c r="AP34" s="49">
        <f t="shared" si="26"/>
        <v>335.12</v>
      </c>
      <c r="AQ34" s="121"/>
      <c r="AR34" s="171">
        <v>18</v>
      </c>
      <c r="AS34" s="22">
        <f>ROUND(index!$O$33+((D34+F34+G34)*12)*index!$O$34,2)</f>
        <v>970.06</v>
      </c>
      <c r="AT34" s="49">
        <f>ROUND(index!$O$37+((D34+F34+G34)*12)*index!$O$38,2)</f>
        <v>780.43</v>
      </c>
      <c r="AU34" s="35"/>
      <c r="AV34" s="48">
        <f>ROUND(index!$O$33+(AD34*12)*index!$O$34,2)</f>
        <v>980.3</v>
      </c>
      <c r="AW34" s="49">
        <f>ROUND(index!$O$37+(AD34*12)*index!$O$38,2)</f>
        <v>782.6</v>
      </c>
    </row>
    <row r="35" spans="1:49" s="21" customFormat="1" ht="12" x14ac:dyDescent="0.2">
      <c r="A35" s="57">
        <v>19</v>
      </c>
      <c r="B35" s="117">
        <f t="shared" si="1"/>
        <v>15054.8</v>
      </c>
      <c r="C35" s="122">
        <f>ROUND(B35*index!$O$7,2)</f>
        <v>25192.7</v>
      </c>
      <c r="D35" s="175">
        <f>ROUND((B35/12)*index!$O$7,2)</f>
        <v>2099.39</v>
      </c>
      <c r="E35" s="178">
        <f t="shared" si="2"/>
        <v>12.7493</v>
      </c>
      <c r="F35" s="8">
        <f>(ROUND(IF(B35&lt;=index!$L$14,index!$P$14*index!$O$7/12,IF(B35&lt;=(index!$L$14*0.925+index!$P$14/2)/0.925,((index!$L$14*0.925+index!$P$14)-B35*0.925)*index!$O$7/12,IF(B35&lt;=index!$L$15,(index!$P$15)*index!$O$7/12,IF(B35&lt;=(index!$L$15*0.925+index!$P$15)/0.925,((index!$L$15*0.925+index!$P$15)-B35*0.925)*index!$O$7/12,0)))),2))*$H$5</f>
        <v>0</v>
      </c>
      <c r="G35" s="8">
        <f>(ROUND(IF(B35&lt;=index!$L$14,index!$S$14*index!$O$7/12,IF(B35&lt;=(index!$L$14*0.925+index!$S$14/2)/0.925,((index!$L$14*0.925+index!$S$14)-B35*0.925)*index!$O$7/12,IF(B35&lt;=index!$L$15,(index!$S$15)*index!$O$7/12,IF(B35&lt;=(index!$L$15*0.925+index!$S$15)/0.925,((index!$L$15*0.925+index!$S$15)-B35*0.925)*index!$O$7/12,0)))),2))*$H$6</f>
        <v>0</v>
      </c>
      <c r="H35" s="119">
        <f>IF(A35&lt;18,0,ROUND((index!$N$25),2)*$H$7)</f>
        <v>0</v>
      </c>
      <c r="I35" s="8">
        <f t="shared" ref="I35:I51" si="28">+ROUND((D35)*0.12,2)*$H$8</f>
        <v>0</v>
      </c>
      <c r="J35" s="117">
        <f>ROUND(index!$N$29/12,2)*$H$9</f>
        <v>0</v>
      </c>
      <c r="K35" s="122">
        <f>ROUND(index!$N$30/12,2)*$H$10</f>
        <v>0</v>
      </c>
      <c r="L35" s="175">
        <f>IF((SUM(D35:K35)-E35)&lt;index!$O$3,index!$O$3,SUM(D35:K35)-E35)</f>
        <v>2099.39</v>
      </c>
      <c r="M35" s="35"/>
      <c r="N35" s="43">
        <f t="shared" si="8"/>
        <v>3.3148</v>
      </c>
      <c r="O35" s="27">
        <f t="shared" si="9"/>
        <v>7.1395999999999997</v>
      </c>
      <c r="P35" s="27">
        <f t="shared" si="10"/>
        <v>4.4622999999999999</v>
      </c>
      <c r="Q35" s="27">
        <f t="shared" si="11"/>
        <v>6.3746999999999998</v>
      </c>
      <c r="R35" s="27">
        <f t="shared" si="12"/>
        <v>3.8248000000000002</v>
      </c>
      <c r="S35" s="44">
        <f t="shared" si="13"/>
        <v>2.5499000000000001</v>
      </c>
      <c r="T35" s="35"/>
      <c r="U35" s="48">
        <f t="shared" si="14"/>
        <v>110.43</v>
      </c>
      <c r="V35" s="22">
        <f t="shared" si="15"/>
        <v>220.86</v>
      </c>
      <c r="W35" s="49">
        <f t="shared" si="16"/>
        <v>331.28</v>
      </c>
      <c r="X35" s="35"/>
      <c r="Y35" s="124">
        <v>19</v>
      </c>
      <c r="Z35" s="55">
        <f t="shared" si="3"/>
        <v>2283.87</v>
      </c>
      <c r="AA35" s="129">
        <f>ROUND(Z35*index!$O$8,2)</f>
        <v>2283.87</v>
      </c>
      <c r="AB35" s="117">
        <f t="shared" si="4"/>
        <v>184.48000000000002</v>
      </c>
      <c r="AC35" s="23">
        <f t="shared" si="5"/>
        <v>33.67</v>
      </c>
      <c r="AD35" s="181">
        <f t="shared" si="6"/>
        <v>2133.06</v>
      </c>
      <c r="AE35" s="184">
        <f t="shared" si="17"/>
        <v>12.953799999999999</v>
      </c>
      <c r="AF35" s="35"/>
      <c r="AG35" s="41">
        <f t="shared" si="18"/>
        <v>3.3679999999999999</v>
      </c>
      <c r="AH35" s="26">
        <f t="shared" si="19"/>
        <v>7.2541000000000002</v>
      </c>
      <c r="AI35" s="26">
        <f t="shared" si="20"/>
        <v>4.5338000000000003</v>
      </c>
      <c r="AJ35" s="26">
        <f t="shared" si="21"/>
        <v>6.4768999999999997</v>
      </c>
      <c r="AK35" s="26">
        <f t="shared" si="22"/>
        <v>3.8860999999999999</v>
      </c>
      <c r="AL35" s="42">
        <f t="shared" si="23"/>
        <v>2.5908000000000002</v>
      </c>
      <c r="AM35" s="35"/>
      <c r="AN35" s="48">
        <f t="shared" si="24"/>
        <v>112.2</v>
      </c>
      <c r="AO35" s="22">
        <f t="shared" si="25"/>
        <v>224.4</v>
      </c>
      <c r="AP35" s="49">
        <f t="shared" si="26"/>
        <v>336.6</v>
      </c>
      <c r="AQ35" s="121"/>
      <c r="AR35" s="171">
        <v>19</v>
      </c>
      <c r="AS35" s="22">
        <f>ROUND(index!$O$33+((D35+F35+G35)*12)*index!$O$34,2)</f>
        <v>973.01</v>
      </c>
      <c r="AT35" s="49">
        <f>ROUND(index!$O$37+((D35+F35+G35)*12)*index!$O$38,2)</f>
        <v>781.05</v>
      </c>
      <c r="AU35" s="35"/>
      <c r="AV35" s="48">
        <f>ROUND(index!$O$33+(AD35*12)*index!$O$34,2)</f>
        <v>983.11</v>
      </c>
      <c r="AW35" s="49">
        <f>ROUND(index!$O$37+(AD35*12)*index!$O$38,2)</f>
        <v>783.19</v>
      </c>
    </row>
    <row r="36" spans="1:49" s="21" customFormat="1" ht="12" x14ac:dyDescent="0.2">
      <c r="A36" s="57">
        <v>20</v>
      </c>
      <c r="B36" s="117">
        <f t="shared" si="1"/>
        <v>15125.32</v>
      </c>
      <c r="C36" s="122">
        <f>ROUND(B36*index!$O$7,2)</f>
        <v>25310.71</v>
      </c>
      <c r="D36" s="175">
        <f>ROUND((B36/12)*index!$O$7,2)</f>
        <v>2109.23</v>
      </c>
      <c r="E36" s="178">
        <f t="shared" si="2"/>
        <v>12.809100000000001</v>
      </c>
      <c r="F36" s="8">
        <f>(ROUND(IF(B36&lt;=index!$L$14,index!$P$14*index!$O$7/12,IF(B36&lt;=(index!$L$14*0.925+index!$P$14/2)/0.925,((index!$L$14*0.925+index!$P$14)-B36*0.925)*index!$O$7/12,IF(B36&lt;=index!$L$15,(index!$P$15)*index!$O$7/12,IF(B36&lt;=(index!$L$15*0.925+index!$P$15)/0.925,((index!$L$15*0.925+index!$P$15)-B36*0.925)*index!$O$7/12,0)))),2))*$H$5</f>
        <v>0</v>
      </c>
      <c r="G36" s="8">
        <f>(ROUND(IF(B36&lt;=index!$L$14,index!$S$14*index!$O$7/12,IF(B36&lt;=(index!$L$14*0.925+index!$S$14/2)/0.925,((index!$L$14*0.925+index!$S$14)-B36*0.925)*index!$O$7/12,IF(B36&lt;=index!$L$15,(index!$S$15)*index!$O$7/12,IF(B36&lt;=(index!$L$15*0.925+index!$S$15)/0.925,((index!$L$15*0.925+index!$S$15)-B36*0.925)*index!$O$7/12,0)))),2))*$H$6</f>
        <v>0</v>
      </c>
      <c r="H36" s="119">
        <f>IF(A36&lt;18,0,ROUND((index!$N$25),2)*$H$7)</f>
        <v>0</v>
      </c>
      <c r="I36" s="8">
        <f t="shared" si="28"/>
        <v>0</v>
      </c>
      <c r="J36" s="117">
        <f>ROUND(index!$N$29/12,2)*$H$9</f>
        <v>0</v>
      </c>
      <c r="K36" s="122">
        <f>ROUND(index!$N$30/12,2)*$H$10</f>
        <v>0</v>
      </c>
      <c r="L36" s="175">
        <f>IF((SUM(D36:K36)-E36)&lt;index!$O$3,index!$O$3,SUM(D36:K36)-E36)</f>
        <v>2109.23</v>
      </c>
      <c r="M36" s="35"/>
      <c r="N36" s="43">
        <f t="shared" si="8"/>
        <v>3.3304</v>
      </c>
      <c r="O36" s="27">
        <f t="shared" si="9"/>
        <v>7.1730999999999998</v>
      </c>
      <c r="P36" s="27">
        <f t="shared" si="10"/>
        <v>4.4832000000000001</v>
      </c>
      <c r="Q36" s="27">
        <f t="shared" si="11"/>
        <v>6.4046000000000003</v>
      </c>
      <c r="R36" s="27">
        <f t="shared" si="12"/>
        <v>3.8426999999999998</v>
      </c>
      <c r="S36" s="44">
        <f t="shared" si="13"/>
        <v>2.5617999999999999</v>
      </c>
      <c r="T36" s="35"/>
      <c r="U36" s="48">
        <f t="shared" si="14"/>
        <v>110.95</v>
      </c>
      <c r="V36" s="22">
        <f t="shared" si="15"/>
        <v>221.89</v>
      </c>
      <c r="W36" s="49">
        <f t="shared" si="16"/>
        <v>332.84</v>
      </c>
      <c r="X36" s="35"/>
      <c r="Y36" s="124">
        <v>20</v>
      </c>
      <c r="Z36" s="55">
        <f t="shared" si="3"/>
        <v>2290.64</v>
      </c>
      <c r="AA36" s="129">
        <f>ROUND(Z36*index!$O$8,2)</f>
        <v>2290.64</v>
      </c>
      <c r="AB36" s="117">
        <f t="shared" si="4"/>
        <v>181.40999999999985</v>
      </c>
      <c r="AC36" s="23">
        <f t="shared" si="5"/>
        <v>33.11</v>
      </c>
      <c r="AD36" s="181">
        <f t="shared" si="6"/>
        <v>2142.34</v>
      </c>
      <c r="AE36" s="184">
        <f t="shared" si="17"/>
        <v>13.010199999999999</v>
      </c>
      <c r="AF36" s="35"/>
      <c r="AG36" s="41">
        <f t="shared" si="18"/>
        <v>3.3826999999999998</v>
      </c>
      <c r="AH36" s="26">
        <f t="shared" si="19"/>
        <v>7.2857000000000003</v>
      </c>
      <c r="AI36" s="26">
        <f t="shared" si="20"/>
        <v>4.5536000000000003</v>
      </c>
      <c r="AJ36" s="26">
        <f t="shared" si="21"/>
        <v>6.5050999999999997</v>
      </c>
      <c r="AK36" s="26">
        <f t="shared" si="22"/>
        <v>3.9030999999999998</v>
      </c>
      <c r="AL36" s="42">
        <f t="shared" si="23"/>
        <v>2.6019999999999999</v>
      </c>
      <c r="AM36" s="35"/>
      <c r="AN36" s="48">
        <f t="shared" si="24"/>
        <v>112.69</v>
      </c>
      <c r="AO36" s="22">
        <f t="shared" si="25"/>
        <v>225.37</v>
      </c>
      <c r="AP36" s="49">
        <f t="shared" si="26"/>
        <v>338.06</v>
      </c>
      <c r="AQ36" s="121"/>
      <c r="AR36" s="171">
        <v>20</v>
      </c>
      <c r="AS36" s="22">
        <f>ROUND(index!$O$33+((D36+F36+G36)*12)*index!$O$34,2)</f>
        <v>975.96</v>
      </c>
      <c r="AT36" s="49">
        <f>ROUND(index!$O$37+((D36+F36+G36)*12)*index!$O$38,2)</f>
        <v>781.68</v>
      </c>
      <c r="AU36" s="35"/>
      <c r="AV36" s="48">
        <f>ROUND(index!$O$33+(AD36*12)*index!$O$34,2)</f>
        <v>985.89</v>
      </c>
      <c r="AW36" s="49">
        <f>ROUND(index!$O$37+(AD36*12)*index!$O$38,2)</f>
        <v>783.78</v>
      </c>
    </row>
    <row r="37" spans="1:49" s="21" customFormat="1" ht="12" x14ac:dyDescent="0.2">
      <c r="A37" s="57">
        <v>21</v>
      </c>
      <c r="B37" s="117">
        <f t="shared" si="1"/>
        <v>15195.82</v>
      </c>
      <c r="C37" s="122">
        <f>ROUND(B37*index!$O$7,2)</f>
        <v>25428.69</v>
      </c>
      <c r="D37" s="175">
        <f>ROUND((B37/12)*index!$O$7,2)</f>
        <v>2119.06</v>
      </c>
      <c r="E37" s="178">
        <f t="shared" si="2"/>
        <v>12.8688</v>
      </c>
      <c r="F37" s="8">
        <f>(ROUND(IF(B37&lt;=index!$L$14,index!$P$14*index!$O$7/12,IF(B37&lt;=(index!$L$14*0.925+index!$P$14/2)/0.925,((index!$L$14*0.925+index!$P$14)-B37*0.925)*index!$O$7/12,IF(B37&lt;=index!$L$15,(index!$P$15)*index!$O$7/12,IF(B37&lt;=(index!$L$15*0.925+index!$P$15)/0.925,((index!$L$15*0.925+index!$P$15)-B37*0.925)*index!$O$7/12,0)))),2))*$H$5</f>
        <v>0</v>
      </c>
      <c r="G37" s="8">
        <f>(ROUND(IF(B37&lt;=index!$L$14,index!$S$14*index!$O$7/12,IF(B37&lt;=(index!$L$14*0.925+index!$S$14/2)/0.925,((index!$L$14*0.925+index!$S$14)-B37*0.925)*index!$O$7/12,IF(B37&lt;=index!$L$15,(index!$S$15)*index!$O$7/12,IF(B37&lt;=(index!$L$15*0.925+index!$S$15)/0.925,((index!$L$15*0.925+index!$S$15)-B37*0.925)*index!$O$7/12,0)))),2))*$H$6</f>
        <v>0</v>
      </c>
      <c r="H37" s="119">
        <f>IF(A37&lt;18,0,ROUND((index!$N$25),2)*$H$7)</f>
        <v>0</v>
      </c>
      <c r="I37" s="8">
        <f t="shared" si="28"/>
        <v>0</v>
      </c>
      <c r="J37" s="117">
        <f>ROUND(index!$N$29/12,2)*$H$9</f>
        <v>0</v>
      </c>
      <c r="K37" s="122">
        <f>ROUND(index!$N$30/12,2)*$H$10</f>
        <v>0</v>
      </c>
      <c r="L37" s="175">
        <f>IF((SUM(D37:K37)-E37)&lt;index!$O$3,index!$O$3,SUM(D37:K37)-E37)</f>
        <v>2119.06</v>
      </c>
      <c r="M37" s="35"/>
      <c r="N37" s="43">
        <f t="shared" si="8"/>
        <v>3.3458999999999999</v>
      </c>
      <c r="O37" s="27">
        <f t="shared" si="9"/>
        <v>7.2065000000000001</v>
      </c>
      <c r="P37" s="27">
        <f t="shared" si="10"/>
        <v>4.5041000000000002</v>
      </c>
      <c r="Q37" s="27">
        <f t="shared" si="11"/>
        <v>6.4344000000000001</v>
      </c>
      <c r="R37" s="27">
        <f t="shared" si="12"/>
        <v>3.8605999999999998</v>
      </c>
      <c r="S37" s="44">
        <f t="shared" si="13"/>
        <v>2.5737999999999999</v>
      </c>
      <c r="T37" s="35"/>
      <c r="U37" s="48">
        <f t="shared" si="14"/>
        <v>111.46</v>
      </c>
      <c r="V37" s="22">
        <f t="shared" si="15"/>
        <v>222.93</v>
      </c>
      <c r="W37" s="49">
        <f t="shared" si="16"/>
        <v>334.39</v>
      </c>
      <c r="X37" s="35"/>
      <c r="Y37" s="124">
        <v>21</v>
      </c>
      <c r="Z37" s="55">
        <f t="shared" si="3"/>
        <v>2296.91</v>
      </c>
      <c r="AA37" s="129">
        <f>ROUND(Z37*index!$O$8,2)</f>
        <v>2296.91</v>
      </c>
      <c r="AB37" s="117">
        <f t="shared" si="4"/>
        <v>177.84999999999991</v>
      </c>
      <c r="AC37" s="23">
        <f t="shared" si="5"/>
        <v>32.46</v>
      </c>
      <c r="AD37" s="181">
        <f t="shared" si="6"/>
        <v>2151.52</v>
      </c>
      <c r="AE37" s="184">
        <f t="shared" si="17"/>
        <v>13.065899999999999</v>
      </c>
      <c r="AF37" s="35"/>
      <c r="AG37" s="41">
        <f t="shared" si="18"/>
        <v>3.3971</v>
      </c>
      <c r="AH37" s="26">
        <f t="shared" si="19"/>
        <v>7.3169000000000004</v>
      </c>
      <c r="AI37" s="26">
        <f t="shared" si="20"/>
        <v>4.5731000000000002</v>
      </c>
      <c r="AJ37" s="26">
        <f t="shared" si="21"/>
        <v>6.5330000000000004</v>
      </c>
      <c r="AK37" s="26">
        <f t="shared" si="22"/>
        <v>3.9198</v>
      </c>
      <c r="AL37" s="42">
        <f t="shared" si="23"/>
        <v>2.6132</v>
      </c>
      <c r="AM37" s="35"/>
      <c r="AN37" s="48">
        <f t="shared" si="24"/>
        <v>113.17</v>
      </c>
      <c r="AO37" s="22">
        <f t="shared" si="25"/>
        <v>226.34</v>
      </c>
      <c r="AP37" s="49">
        <f t="shared" si="26"/>
        <v>339.51</v>
      </c>
      <c r="AQ37" s="121"/>
      <c r="AR37" s="171">
        <v>21</v>
      </c>
      <c r="AS37" s="22">
        <f>ROUND(index!$O$33+((D37+F37+G37)*12)*index!$O$34,2)</f>
        <v>978.91</v>
      </c>
      <c r="AT37" s="49">
        <f>ROUND(index!$O$37+((D37+F37+G37)*12)*index!$O$38,2)</f>
        <v>782.3</v>
      </c>
      <c r="AU37" s="35"/>
      <c r="AV37" s="48">
        <f>ROUND(index!$O$33+(AD37*12)*index!$O$34,2)</f>
        <v>988.65</v>
      </c>
      <c r="AW37" s="49">
        <f>ROUND(index!$O$37+(AD37*12)*index!$O$38,2)</f>
        <v>784.37</v>
      </c>
    </row>
    <row r="38" spans="1:49" s="21" customFormat="1" ht="12" x14ac:dyDescent="0.2">
      <c r="A38" s="57">
        <v>22</v>
      </c>
      <c r="B38" s="117">
        <f t="shared" si="1"/>
        <v>15266.32</v>
      </c>
      <c r="C38" s="122">
        <f>ROUND(B38*index!$O$7,2)</f>
        <v>25546.66</v>
      </c>
      <c r="D38" s="175">
        <f>ROUND((B38/12)*index!$O$7,2)</f>
        <v>2128.89</v>
      </c>
      <c r="E38" s="178">
        <f t="shared" si="2"/>
        <v>12.9285</v>
      </c>
      <c r="F38" s="8">
        <f>(ROUND(IF(B38&lt;=index!$L$14,index!$P$14*index!$O$7/12,IF(B38&lt;=(index!$L$14*0.925+index!$P$14/2)/0.925,((index!$L$14*0.925+index!$P$14)-B38*0.925)*index!$O$7/12,IF(B38&lt;=index!$L$15,(index!$P$15)*index!$O$7/12,IF(B38&lt;=(index!$L$15*0.925+index!$P$15)/0.925,((index!$L$15*0.925+index!$P$15)-B38*0.925)*index!$O$7/12,0)))),2))*$H$5</f>
        <v>0</v>
      </c>
      <c r="G38" s="8">
        <f>(ROUND(IF(B38&lt;=index!$L$14,index!$S$14*index!$O$7/12,IF(B38&lt;=(index!$L$14*0.925+index!$S$14/2)/0.925,((index!$L$14*0.925+index!$S$14)-B38*0.925)*index!$O$7/12,IF(B38&lt;=index!$L$15,(index!$S$15)*index!$O$7/12,IF(B38&lt;=(index!$L$15*0.925+index!$S$15)/0.925,((index!$L$15*0.925+index!$S$15)-B38*0.925)*index!$O$7/12,0)))),2))*$H$6</f>
        <v>0</v>
      </c>
      <c r="H38" s="119">
        <f>IF(A38&lt;18,0,ROUND((index!$N$25),2)*$H$7)</f>
        <v>0</v>
      </c>
      <c r="I38" s="8">
        <f t="shared" si="28"/>
        <v>0</v>
      </c>
      <c r="J38" s="117">
        <f>ROUND(index!$N$29/12,2)*$H$9</f>
        <v>0</v>
      </c>
      <c r="K38" s="122">
        <f>ROUND(index!$N$30/12,2)*$H$10</f>
        <v>0</v>
      </c>
      <c r="L38" s="175">
        <f>IF((SUM(D38:K38)-E38)&lt;index!$O$3,index!$O$3,SUM(D38:K38)-E38)</f>
        <v>2128.89</v>
      </c>
      <c r="M38" s="35"/>
      <c r="N38" s="43">
        <f t="shared" si="8"/>
        <v>3.3614000000000002</v>
      </c>
      <c r="O38" s="27">
        <f t="shared" si="9"/>
        <v>7.24</v>
      </c>
      <c r="P38" s="27">
        <f t="shared" si="10"/>
        <v>4.5250000000000004</v>
      </c>
      <c r="Q38" s="27">
        <f t="shared" si="11"/>
        <v>6.4642999999999997</v>
      </c>
      <c r="R38" s="27">
        <f t="shared" si="12"/>
        <v>3.8786</v>
      </c>
      <c r="S38" s="44">
        <f t="shared" si="13"/>
        <v>2.5857000000000001</v>
      </c>
      <c r="T38" s="35"/>
      <c r="U38" s="48">
        <f t="shared" si="14"/>
        <v>111.98</v>
      </c>
      <c r="V38" s="22">
        <f t="shared" si="15"/>
        <v>223.96</v>
      </c>
      <c r="W38" s="49">
        <f t="shared" si="16"/>
        <v>335.94</v>
      </c>
      <c r="X38" s="35"/>
      <c r="Y38" s="124">
        <v>22</v>
      </c>
      <c r="Z38" s="55">
        <f t="shared" si="3"/>
        <v>2302.73</v>
      </c>
      <c r="AA38" s="129">
        <f>ROUND(Z38*index!$O$8,2)</f>
        <v>2302.73</v>
      </c>
      <c r="AB38" s="117">
        <f t="shared" si="4"/>
        <v>173.84000000000015</v>
      </c>
      <c r="AC38" s="23">
        <f t="shared" si="5"/>
        <v>31.73</v>
      </c>
      <c r="AD38" s="181">
        <f t="shared" si="6"/>
        <v>2160.62</v>
      </c>
      <c r="AE38" s="184">
        <f t="shared" si="17"/>
        <v>13.1212</v>
      </c>
      <c r="AF38" s="35"/>
      <c r="AG38" s="41">
        <f t="shared" si="18"/>
        <v>3.4115000000000002</v>
      </c>
      <c r="AH38" s="26">
        <f t="shared" si="19"/>
        <v>7.3479000000000001</v>
      </c>
      <c r="AI38" s="26">
        <f t="shared" si="20"/>
        <v>4.5923999999999996</v>
      </c>
      <c r="AJ38" s="26">
        <f t="shared" si="21"/>
        <v>6.5606</v>
      </c>
      <c r="AK38" s="26">
        <f t="shared" si="22"/>
        <v>3.9363999999999999</v>
      </c>
      <c r="AL38" s="42">
        <f t="shared" si="23"/>
        <v>2.6242000000000001</v>
      </c>
      <c r="AM38" s="35"/>
      <c r="AN38" s="48">
        <f t="shared" si="24"/>
        <v>113.65</v>
      </c>
      <c r="AO38" s="22">
        <f t="shared" si="25"/>
        <v>227.3</v>
      </c>
      <c r="AP38" s="49">
        <f t="shared" si="26"/>
        <v>340.95</v>
      </c>
      <c r="AQ38" s="121"/>
      <c r="AR38" s="171">
        <v>22</v>
      </c>
      <c r="AS38" s="22">
        <f>ROUND(index!$O$33+((D38+F38+G38)*12)*index!$O$34,2)</f>
        <v>981.86</v>
      </c>
      <c r="AT38" s="49">
        <f>ROUND(index!$O$37+((D38+F38+G38)*12)*index!$O$38,2)</f>
        <v>782.93</v>
      </c>
      <c r="AU38" s="35"/>
      <c r="AV38" s="48">
        <f>ROUND(index!$O$33+(AD38*12)*index!$O$34,2)</f>
        <v>991.38</v>
      </c>
      <c r="AW38" s="49">
        <f>ROUND(index!$O$37+(AD38*12)*index!$O$38,2)</f>
        <v>784.95</v>
      </c>
    </row>
    <row r="39" spans="1:49" s="21" customFormat="1" ht="12" x14ac:dyDescent="0.2">
      <c r="A39" s="57">
        <v>23</v>
      </c>
      <c r="B39" s="117">
        <f t="shared" si="1"/>
        <v>15336.83</v>
      </c>
      <c r="C39" s="122">
        <f>ROUND(B39*index!$O$7,2)</f>
        <v>25664.65</v>
      </c>
      <c r="D39" s="175">
        <f>ROUND((B39/12)*index!$O$7,2)</f>
        <v>2138.7199999999998</v>
      </c>
      <c r="E39" s="178">
        <f t="shared" si="2"/>
        <v>12.988200000000001</v>
      </c>
      <c r="F39" s="8">
        <f>(ROUND(IF(B39&lt;=index!$L$14,index!$P$14*index!$O$7/12,IF(B39&lt;=(index!$L$14*0.925+index!$P$14/2)/0.925,((index!$L$14*0.925+index!$P$14)-B39*0.925)*index!$O$7/12,IF(B39&lt;=index!$L$15,(index!$P$15)*index!$O$7/12,IF(B39&lt;=(index!$L$15*0.925+index!$P$15)/0.925,((index!$L$15*0.925+index!$P$15)-B39*0.925)*index!$O$7/12,0)))),2))*$H$5</f>
        <v>0</v>
      </c>
      <c r="G39" s="8">
        <f>(ROUND(IF(B39&lt;=index!$L$14,index!$S$14*index!$O$7/12,IF(B39&lt;=(index!$L$14*0.925+index!$S$14/2)/0.925,((index!$L$14*0.925+index!$S$14)-B39*0.925)*index!$O$7/12,IF(B39&lt;=index!$L$15,(index!$S$15)*index!$O$7/12,IF(B39&lt;=(index!$L$15*0.925+index!$S$15)/0.925,((index!$L$15*0.925+index!$S$15)-B39*0.925)*index!$O$7/12,0)))),2))*$H$6</f>
        <v>0</v>
      </c>
      <c r="H39" s="119">
        <f>IF(A39&lt;18,0,ROUND((index!$N$25),2)*$H$7)</f>
        <v>0</v>
      </c>
      <c r="I39" s="8">
        <f t="shared" si="28"/>
        <v>0</v>
      </c>
      <c r="J39" s="117">
        <f>ROUND(index!$N$29/12,2)*$H$9</f>
        <v>0</v>
      </c>
      <c r="K39" s="122">
        <f>ROUND(index!$N$30/12,2)*$H$10</f>
        <v>0</v>
      </c>
      <c r="L39" s="175">
        <f>IF((SUM(D39:K39)-E39)&lt;index!$O$3,index!$O$3,SUM(D39:K39)-E39)</f>
        <v>2138.7199999999998</v>
      </c>
      <c r="M39" s="35"/>
      <c r="N39" s="43">
        <f t="shared" si="8"/>
        <v>3.3769</v>
      </c>
      <c r="O39" s="27">
        <f t="shared" si="9"/>
        <v>7.2733999999999996</v>
      </c>
      <c r="P39" s="27">
        <f t="shared" si="10"/>
        <v>4.5458999999999996</v>
      </c>
      <c r="Q39" s="27">
        <f t="shared" si="11"/>
        <v>6.4941000000000004</v>
      </c>
      <c r="R39" s="27">
        <f t="shared" si="12"/>
        <v>3.8965000000000001</v>
      </c>
      <c r="S39" s="44">
        <f t="shared" si="13"/>
        <v>2.5975999999999999</v>
      </c>
      <c r="T39" s="35"/>
      <c r="U39" s="48">
        <f t="shared" si="14"/>
        <v>112.5</v>
      </c>
      <c r="V39" s="22">
        <f t="shared" si="15"/>
        <v>224.99</v>
      </c>
      <c r="W39" s="49">
        <f t="shared" si="16"/>
        <v>337.49</v>
      </c>
      <c r="X39" s="35"/>
      <c r="Y39" s="124">
        <v>23</v>
      </c>
      <c r="Z39" s="55">
        <f t="shared" si="3"/>
        <v>2308.13</v>
      </c>
      <c r="AA39" s="129">
        <f>ROUND(Z39*index!$O$8,2)</f>
        <v>2308.13</v>
      </c>
      <c r="AB39" s="117">
        <f t="shared" si="4"/>
        <v>169.41000000000031</v>
      </c>
      <c r="AC39" s="23">
        <f t="shared" si="5"/>
        <v>30.92</v>
      </c>
      <c r="AD39" s="181">
        <f t="shared" si="6"/>
        <v>2169.64</v>
      </c>
      <c r="AE39" s="184">
        <f t="shared" si="17"/>
        <v>13.176</v>
      </c>
      <c r="AF39" s="35"/>
      <c r="AG39" s="41">
        <f t="shared" si="18"/>
        <v>3.4258000000000002</v>
      </c>
      <c r="AH39" s="26">
        <f t="shared" si="19"/>
        <v>7.3785999999999996</v>
      </c>
      <c r="AI39" s="26">
        <f t="shared" si="20"/>
        <v>4.6116000000000001</v>
      </c>
      <c r="AJ39" s="26">
        <f t="shared" si="21"/>
        <v>6.5880000000000001</v>
      </c>
      <c r="AK39" s="26">
        <f t="shared" si="22"/>
        <v>3.9527999999999999</v>
      </c>
      <c r="AL39" s="42">
        <f t="shared" si="23"/>
        <v>2.6352000000000002</v>
      </c>
      <c r="AM39" s="35"/>
      <c r="AN39" s="48">
        <f t="shared" si="24"/>
        <v>114.12</v>
      </c>
      <c r="AO39" s="22">
        <f t="shared" si="25"/>
        <v>228.25</v>
      </c>
      <c r="AP39" s="49">
        <f t="shared" si="26"/>
        <v>342.37</v>
      </c>
      <c r="AQ39" s="121"/>
      <c r="AR39" s="171">
        <v>23</v>
      </c>
      <c r="AS39" s="22">
        <f>ROUND(index!$O$33+((D39+F39+G39)*12)*index!$O$34,2)</f>
        <v>984.81</v>
      </c>
      <c r="AT39" s="49">
        <f>ROUND(index!$O$37+((D39+F39+G39)*12)*index!$O$38,2)</f>
        <v>783.55</v>
      </c>
      <c r="AU39" s="35"/>
      <c r="AV39" s="48">
        <f>ROUND(index!$O$33+(AD39*12)*index!$O$34,2)</f>
        <v>994.08</v>
      </c>
      <c r="AW39" s="49">
        <f>ROUND(index!$O$37+(AD39*12)*index!$O$38,2)</f>
        <v>785.52</v>
      </c>
    </row>
    <row r="40" spans="1:49" s="21" customFormat="1" ht="12" x14ac:dyDescent="0.2">
      <c r="A40" s="57">
        <v>24</v>
      </c>
      <c r="B40" s="117">
        <f t="shared" si="1"/>
        <v>15407.33</v>
      </c>
      <c r="C40" s="122">
        <f>ROUND(B40*index!$O$7,2)</f>
        <v>25782.63</v>
      </c>
      <c r="D40" s="175">
        <f>ROUND((B40/12)*index!$O$7,2)</f>
        <v>2148.5500000000002</v>
      </c>
      <c r="E40" s="178">
        <f t="shared" si="2"/>
        <v>13.0479</v>
      </c>
      <c r="F40" s="8">
        <f>(ROUND(IF(B40&lt;=index!$L$14,index!$P$14*index!$O$7/12,IF(B40&lt;=(index!$L$14*0.925+index!$P$14/2)/0.925,((index!$L$14*0.925+index!$P$14)-B40*0.925)*index!$O$7/12,IF(B40&lt;=index!$L$15,(index!$P$15)*index!$O$7/12,IF(B40&lt;=(index!$L$15*0.925+index!$P$15)/0.925,((index!$L$15*0.925+index!$P$15)-B40*0.925)*index!$O$7/12,0)))),2))*$H$5</f>
        <v>0</v>
      </c>
      <c r="G40" s="8">
        <f>(ROUND(IF(B40&lt;=index!$L$14,index!$S$14*index!$O$7/12,IF(B40&lt;=(index!$L$14*0.925+index!$S$14/2)/0.925,((index!$L$14*0.925+index!$S$14)-B40*0.925)*index!$O$7/12,IF(B40&lt;=index!$L$15,(index!$S$15)*index!$O$7/12,IF(B40&lt;=(index!$L$15*0.925+index!$S$15)/0.925,((index!$L$15*0.925+index!$S$15)-B40*0.925)*index!$O$7/12,0)))),2))*$H$6</f>
        <v>0</v>
      </c>
      <c r="H40" s="119">
        <f>IF(A40&lt;18,0,ROUND((index!$N$25),2)*$H$7)</f>
        <v>0</v>
      </c>
      <c r="I40" s="8">
        <f t="shared" si="28"/>
        <v>0</v>
      </c>
      <c r="J40" s="117">
        <f>ROUND(index!$N$29/12,2)*$H$9</f>
        <v>0</v>
      </c>
      <c r="K40" s="122">
        <f>ROUND(index!$N$30/12,2)*$H$10</f>
        <v>0</v>
      </c>
      <c r="L40" s="175">
        <f>IF((SUM(D40:K40)-E40)&lt;index!$O$3,index!$O$3,SUM(D40:K40)-E40)</f>
        <v>2148.5500000000002</v>
      </c>
      <c r="M40" s="35"/>
      <c r="N40" s="43">
        <f t="shared" si="8"/>
        <v>3.3925000000000001</v>
      </c>
      <c r="O40" s="27">
        <f t="shared" si="9"/>
        <v>7.3068</v>
      </c>
      <c r="P40" s="27">
        <f t="shared" si="10"/>
        <v>4.5667999999999997</v>
      </c>
      <c r="Q40" s="27">
        <f t="shared" si="11"/>
        <v>6.524</v>
      </c>
      <c r="R40" s="27">
        <f t="shared" si="12"/>
        <v>3.9144000000000001</v>
      </c>
      <c r="S40" s="44">
        <f t="shared" si="13"/>
        <v>2.6095999999999999</v>
      </c>
      <c r="T40" s="35"/>
      <c r="U40" s="48">
        <f t="shared" si="14"/>
        <v>113.01</v>
      </c>
      <c r="V40" s="22">
        <f t="shared" si="15"/>
        <v>226.03</v>
      </c>
      <c r="W40" s="49">
        <f t="shared" si="16"/>
        <v>339.04</v>
      </c>
      <c r="X40" s="35"/>
      <c r="Y40" s="124">
        <v>24</v>
      </c>
      <c r="Z40" s="55">
        <f t="shared" si="3"/>
        <v>2313.14</v>
      </c>
      <c r="AA40" s="129">
        <f>ROUND(Z40*index!$O$8,2)</f>
        <v>2313.14</v>
      </c>
      <c r="AB40" s="117">
        <f t="shared" si="4"/>
        <v>164.58999999999969</v>
      </c>
      <c r="AC40" s="23">
        <f t="shared" si="5"/>
        <v>30.04</v>
      </c>
      <c r="AD40" s="181">
        <f t="shared" si="6"/>
        <v>2178.59</v>
      </c>
      <c r="AE40" s="184">
        <f t="shared" si="17"/>
        <v>13.2303</v>
      </c>
      <c r="AF40" s="35"/>
      <c r="AG40" s="41">
        <f t="shared" si="18"/>
        <v>3.4399000000000002</v>
      </c>
      <c r="AH40" s="26">
        <f t="shared" si="19"/>
        <v>7.4089999999999998</v>
      </c>
      <c r="AI40" s="26">
        <f t="shared" si="20"/>
        <v>4.6306000000000003</v>
      </c>
      <c r="AJ40" s="26">
        <f t="shared" si="21"/>
        <v>6.6151999999999997</v>
      </c>
      <c r="AK40" s="26">
        <f t="shared" si="22"/>
        <v>3.9691000000000001</v>
      </c>
      <c r="AL40" s="42">
        <f t="shared" si="23"/>
        <v>2.6461000000000001</v>
      </c>
      <c r="AM40" s="35"/>
      <c r="AN40" s="48">
        <f t="shared" si="24"/>
        <v>114.59</v>
      </c>
      <c r="AO40" s="22">
        <f t="shared" si="25"/>
        <v>229.19</v>
      </c>
      <c r="AP40" s="49">
        <f t="shared" si="26"/>
        <v>343.78</v>
      </c>
      <c r="AQ40" s="121"/>
      <c r="AR40" s="171">
        <v>24</v>
      </c>
      <c r="AS40" s="22">
        <f>ROUND(index!$O$33+((D40+F40+G40)*12)*index!$O$34,2)</f>
        <v>987.76</v>
      </c>
      <c r="AT40" s="49">
        <f>ROUND(index!$O$37+((D40+F40+G40)*12)*index!$O$38,2)</f>
        <v>784.18</v>
      </c>
      <c r="AU40" s="35"/>
      <c r="AV40" s="48">
        <f>ROUND(index!$O$33+(AD40*12)*index!$O$34,2)</f>
        <v>996.77</v>
      </c>
      <c r="AW40" s="49">
        <f>ROUND(index!$O$37+(AD40*12)*index!$O$38,2)</f>
        <v>786.09</v>
      </c>
    </row>
    <row r="41" spans="1:49" s="21" customFormat="1" ht="12" x14ac:dyDescent="0.2">
      <c r="A41" s="57">
        <v>25</v>
      </c>
      <c r="B41" s="117">
        <f t="shared" si="1"/>
        <v>15477.83</v>
      </c>
      <c r="C41" s="122">
        <f>ROUND(B41*index!$O$7,2)</f>
        <v>25900.6</v>
      </c>
      <c r="D41" s="175">
        <f>ROUND((B41/12)*index!$O$7,2)</f>
        <v>2158.38</v>
      </c>
      <c r="E41" s="178">
        <f t="shared" si="2"/>
        <v>13.1076</v>
      </c>
      <c r="F41" s="8">
        <f>(ROUND(IF(B41&lt;=index!$L$14,index!$P$14*index!$O$7/12,IF(B41&lt;=(index!$L$14*0.925+index!$P$14/2)/0.925,((index!$L$14*0.925+index!$P$14)-B41*0.925)*index!$O$7/12,IF(B41&lt;=index!$L$15,(index!$P$15)*index!$O$7/12,IF(B41&lt;=(index!$L$15*0.925+index!$P$15)/0.925,((index!$L$15*0.925+index!$P$15)-B41*0.925)*index!$O$7/12,0)))),2))*$H$5</f>
        <v>0</v>
      </c>
      <c r="G41" s="8">
        <f>(ROUND(IF(B41&lt;=index!$L$14,index!$S$14*index!$O$7/12,IF(B41&lt;=(index!$L$14*0.925+index!$S$14/2)/0.925,((index!$L$14*0.925+index!$S$14)-B41*0.925)*index!$O$7/12,IF(B41&lt;=index!$L$15,(index!$S$15)*index!$O$7/12,IF(B41&lt;=(index!$L$15*0.925+index!$S$15)/0.925,((index!$L$15*0.925+index!$S$15)-B41*0.925)*index!$O$7/12,0)))),2))*$H$6</f>
        <v>0</v>
      </c>
      <c r="H41" s="119">
        <f>IF(A41&lt;18,0,ROUND((index!$N$25),2)*$H$7)</f>
        <v>0</v>
      </c>
      <c r="I41" s="8">
        <f t="shared" si="28"/>
        <v>0</v>
      </c>
      <c r="J41" s="117">
        <f>ROUND(index!$N$29/12,2)*$H$9</f>
        <v>0</v>
      </c>
      <c r="K41" s="122">
        <f>ROUND(index!$N$30/12,2)*$H$10</f>
        <v>0</v>
      </c>
      <c r="L41" s="175">
        <f>IF((SUM(D41:K41)-E41)&lt;index!$O$3,index!$O$3,SUM(D41:K41)-E41)</f>
        <v>2158.38</v>
      </c>
      <c r="M41" s="35"/>
      <c r="N41" s="43">
        <f t="shared" si="8"/>
        <v>3.4079999999999999</v>
      </c>
      <c r="O41" s="27">
        <f t="shared" si="9"/>
        <v>7.3403</v>
      </c>
      <c r="P41" s="27">
        <f t="shared" si="10"/>
        <v>4.5876999999999999</v>
      </c>
      <c r="Q41" s="27">
        <f t="shared" si="11"/>
        <v>6.5537999999999998</v>
      </c>
      <c r="R41" s="27">
        <f t="shared" si="12"/>
        <v>3.9323000000000001</v>
      </c>
      <c r="S41" s="44">
        <f t="shared" si="13"/>
        <v>2.6215000000000002</v>
      </c>
      <c r="T41" s="35"/>
      <c r="U41" s="48">
        <f t="shared" si="14"/>
        <v>113.53</v>
      </c>
      <c r="V41" s="22">
        <f t="shared" si="15"/>
        <v>227.06</v>
      </c>
      <c r="W41" s="49">
        <f t="shared" si="16"/>
        <v>340.59</v>
      </c>
      <c r="X41" s="35"/>
      <c r="Y41" s="124">
        <v>25</v>
      </c>
      <c r="Z41" s="55">
        <f t="shared" si="3"/>
        <v>2317.7800000000002</v>
      </c>
      <c r="AA41" s="129">
        <f>ROUND(Z41*index!$O$8,2)</f>
        <v>2317.7800000000002</v>
      </c>
      <c r="AB41" s="117">
        <f t="shared" si="4"/>
        <v>159.40000000000009</v>
      </c>
      <c r="AC41" s="23">
        <f t="shared" si="5"/>
        <v>29.09</v>
      </c>
      <c r="AD41" s="181">
        <f t="shared" si="6"/>
        <v>2187.4700000000003</v>
      </c>
      <c r="AE41" s="184">
        <f t="shared" si="17"/>
        <v>13.2842</v>
      </c>
      <c r="AF41" s="35"/>
      <c r="AG41" s="41">
        <f t="shared" si="18"/>
        <v>3.4539</v>
      </c>
      <c r="AH41" s="26">
        <f t="shared" si="19"/>
        <v>7.4391999999999996</v>
      </c>
      <c r="AI41" s="26">
        <f t="shared" si="20"/>
        <v>4.6494999999999997</v>
      </c>
      <c r="AJ41" s="26">
        <f t="shared" si="21"/>
        <v>6.6421000000000001</v>
      </c>
      <c r="AK41" s="26">
        <f t="shared" si="22"/>
        <v>3.9853000000000001</v>
      </c>
      <c r="AL41" s="42">
        <f t="shared" si="23"/>
        <v>2.6568000000000001</v>
      </c>
      <c r="AM41" s="35"/>
      <c r="AN41" s="48">
        <f t="shared" si="24"/>
        <v>115.06</v>
      </c>
      <c r="AO41" s="22">
        <f t="shared" si="25"/>
        <v>230.12</v>
      </c>
      <c r="AP41" s="49">
        <f t="shared" si="26"/>
        <v>345.18</v>
      </c>
      <c r="AQ41" s="121"/>
      <c r="AR41" s="171">
        <v>25</v>
      </c>
      <c r="AS41" s="22">
        <f>ROUND(index!$O$33+((D41+F41+G41)*12)*index!$O$34,2)</f>
        <v>990.7</v>
      </c>
      <c r="AT41" s="49">
        <f>ROUND(index!$O$37+((D41+F41+G41)*12)*index!$O$38,2)</f>
        <v>784.8</v>
      </c>
      <c r="AU41" s="35"/>
      <c r="AV41" s="48">
        <f>ROUND(index!$O$33+(AD41*12)*index!$O$34,2)</f>
        <v>999.43</v>
      </c>
      <c r="AW41" s="49">
        <f>ROUND(index!$O$37+(AD41*12)*index!$O$38,2)</f>
        <v>786.65</v>
      </c>
    </row>
    <row r="42" spans="1:49" s="21" customFormat="1" ht="12" x14ac:dyDescent="0.2">
      <c r="A42" s="57">
        <v>26</v>
      </c>
      <c r="B42" s="117">
        <f t="shared" si="1"/>
        <v>15548.35</v>
      </c>
      <c r="C42" s="122">
        <f>ROUND(B42*index!$O$7,2)</f>
        <v>26018.61</v>
      </c>
      <c r="D42" s="175">
        <f>ROUND((B42/12)*index!$O$7,2)</f>
        <v>2168.2199999999998</v>
      </c>
      <c r="E42" s="178">
        <f t="shared" si="2"/>
        <v>13.167299999999999</v>
      </c>
      <c r="F42" s="8">
        <f>(ROUND(IF(B42&lt;=index!$L$14,index!$P$14*index!$O$7/12,IF(B42&lt;=(index!$L$14*0.925+index!$P$14/2)/0.925,((index!$L$14*0.925+index!$P$14)-B42*0.925)*index!$O$7/12,IF(B42&lt;=index!$L$15,(index!$P$15)*index!$O$7/12,IF(B42&lt;=(index!$L$15*0.925+index!$P$15)/0.925,((index!$L$15*0.925+index!$P$15)-B42*0.925)*index!$O$7/12,0)))),2))*$H$5</f>
        <v>0</v>
      </c>
      <c r="G42" s="8">
        <f>(ROUND(IF(B42&lt;=index!$L$14,index!$S$14*index!$O$7/12,IF(B42&lt;=(index!$L$14*0.925+index!$S$14/2)/0.925,((index!$L$14*0.925+index!$S$14)-B42*0.925)*index!$O$7/12,IF(B42&lt;=index!$L$15,(index!$S$15)*index!$O$7/12,IF(B42&lt;=(index!$L$15*0.925+index!$S$15)/0.925,((index!$L$15*0.925+index!$S$15)-B42*0.925)*index!$O$7/12,0)))),2))*$H$6</f>
        <v>0</v>
      </c>
      <c r="H42" s="119">
        <f>IF(A42&lt;18,0,ROUND((index!$N$25),2)*$H$7)</f>
        <v>0</v>
      </c>
      <c r="I42" s="8">
        <f t="shared" si="28"/>
        <v>0</v>
      </c>
      <c r="J42" s="117">
        <f>ROUND(index!$N$29/12,2)*$H$9</f>
        <v>0</v>
      </c>
      <c r="K42" s="122">
        <f>ROUND(index!$N$30/12,2)*$H$10</f>
        <v>0</v>
      </c>
      <c r="L42" s="175">
        <f>IF((SUM(D42:K42)-E42)&lt;index!$O$3,index!$O$3,SUM(D42:K42)-E42)</f>
        <v>2168.2199999999998</v>
      </c>
      <c r="M42" s="35"/>
      <c r="N42" s="43">
        <f t="shared" si="8"/>
        <v>3.4235000000000002</v>
      </c>
      <c r="O42" s="27">
        <f t="shared" si="9"/>
        <v>7.3737000000000004</v>
      </c>
      <c r="P42" s="27">
        <f t="shared" si="10"/>
        <v>4.6086</v>
      </c>
      <c r="Q42" s="27">
        <f t="shared" si="11"/>
        <v>6.5837000000000003</v>
      </c>
      <c r="R42" s="27">
        <f t="shared" si="12"/>
        <v>3.9502000000000002</v>
      </c>
      <c r="S42" s="44">
        <f t="shared" si="13"/>
        <v>2.6335000000000002</v>
      </c>
      <c r="T42" s="35"/>
      <c r="U42" s="48">
        <f t="shared" si="14"/>
        <v>114.05</v>
      </c>
      <c r="V42" s="22">
        <f t="shared" si="15"/>
        <v>228.1</v>
      </c>
      <c r="W42" s="49">
        <f t="shared" si="16"/>
        <v>342.15</v>
      </c>
      <c r="X42" s="35"/>
      <c r="Y42" s="124">
        <v>26</v>
      </c>
      <c r="Z42" s="55">
        <f t="shared" si="3"/>
        <v>2322.08</v>
      </c>
      <c r="AA42" s="129">
        <f>ROUND(Z42*index!$O$8,2)</f>
        <v>2322.08</v>
      </c>
      <c r="AB42" s="117">
        <f t="shared" si="4"/>
        <v>153.86000000000013</v>
      </c>
      <c r="AC42" s="23">
        <f t="shared" si="5"/>
        <v>28.08</v>
      </c>
      <c r="AD42" s="181">
        <f t="shared" si="6"/>
        <v>2196.2999999999997</v>
      </c>
      <c r="AE42" s="184">
        <f t="shared" si="17"/>
        <v>13.337899999999999</v>
      </c>
      <c r="AF42" s="35"/>
      <c r="AG42" s="41">
        <f t="shared" si="18"/>
        <v>3.4679000000000002</v>
      </c>
      <c r="AH42" s="26">
        <f t="shared" si="19"/>
        <v>7.4691999999999998</v>
      </c>
      <c r="AI42" s="26">
        <f t="shared" si="20"/>
        <v>4.6683000000000003</v>
      </c>
      <c r="AJ42" s="26">
        <f t="shared" si="21"/>
        <v>6.6689999999999996</v>
      </c>
      <c r="AK42" s="26">
        <f t="shared" si="22"/>
        <v>4.0014000000000003</v>
      </c>
      <c r="AL42" s="42">
        <f t="shared" si="23"/>
        <v>2.6676000000000002</v>
      </c>
      <c r="AM42" s="35"/>
      <c r="AN42" s="48">
        <f t="shared" si="24"/>
        <v>115.53</v>
      </c>
      <c r="AO42" s="22">
        <f t="shared" si="25"/>
        <v>231.05</v>
      </c>
      <c r="AP42" s="49">
        <f t="shared" si="26"/>
        <v>346.58</v>
      </c>
      <c r="AQ42" s="121"/>
      <c r="AR42" s="171">
        <v>26</v>
      </c>
      <c r="AS42" s="22">
        <f>ROUND(index!$O$33+((D42+F42+G42)*12)*index!$O$34,2)</f>
        <v>993.66</v>
      </c>
      <c r="AT42" s="49">
        <f>ROUND(index!$O$37+((D42+F42+G42)*12)*index!$O$38,2)</f>
        <v>785.43</v>
      </c>
      <c r="AU42" s="35"/>
      <c r="AV42" s="48">
        <f>ROUND(index!$O$33+(AD42*12)*index!$O$34,2)</f>
        <v>1002.08</v>
      </c>
      <c r="AW42" s="49">
        <f>ROUND(index!$O$37+(AD42*12)*index!$O$38,2)</f>
        <v>787.21</v>
      </c>
    </row>
    <row r="43" spans="1:49" s="21" customFormat="1" ht="12" x14ac:dyDescent="0.2">
      <c r="A43" s="57">
        <v>27</v>
      </c>
      <c r="B43" s="117">
        <f t="shared" si="1"/>
        <v>15618.85</v>
      </c>
      <c r="C43" s="122">
        <f>ROUND(B43*index!$O$7,2)</f>
        <v>26136.58</v>
      </c>
      <c r="D43" s="175">
        <f>ROUND((B43/12)*index!$O$7,2)</f>
        <v>2178.0500000000002</v>
      </c>
      <c r="E43" s="178">
        <f t="shared" si="2"/>
        <v>13.227</v>
      </c>
      <c r="F43" s="8">
        <f>(ROUND(IF(B43&lt;=index!$L$14,index!$P$14*index!$O$7/12,IF(B43&lt;=(index!$L$14*0.925+index!$P$14/2)/0.925,((index!$L$14*0.925+index!$P$14)-B43*0.925)*index!$O$7/12,IF(B43&lt;=index!$L$15,(index!$P$15)*index!$O$7/12,IF(B43&lt;=(index!$L$15*0.925+index!$P$15)/0.925,((index!$L$15*0.925+index!$P$15)-B43*0.925)*index!$O$7/12,0)))),2))*$H$5</f>
        <v>0</v>
      </c>
      <c r="G43" s="8">
        <f>(ROUND(IF(B43&lt;=index!$L$14,index!$S$14*index!$O$7/12,IF(B43&lt;=(index!$L$14*0.925+index!$S$14/2)/0.925,((index!$L$14*0.925+index!$S$14)-B43*0.925)*index!$O$7/12,IF(B43&lt;=index!$L$15,(index!$S$15)*index!$O$7/12,IF(B43&lt;=(index!$L$15*0.925+index!$S$15)/0.925,((index!$L$15*0.925+index!$S$15)-B43*0.925)*index!$O$7/12,0)))),2))*$H$6</f>
        <v>0</v>
      </c>
      <c r="H43" s="119">
        <f>IF(A43&lt;18,0,ROUND((index!$N$25),2)*$H$7)</f>
        <v>0</v>
      </c>
      <c r="I43" s="8">
        <f t="shared" si="28"/>
        <v>0</v>
      </c>
      <c r="J43" s="117">
        <f>ROUND(index!$N$29/12,2)*$H$9</f>
        <v>0</v>
      </c>
      <c r="K43" s="122">
        <f>ROUND(index!$N$30/12,2)*$H$10</f>
        <v>0</v>
      </c>
      <c r="L43" s="175">
        <f>IF((SUM(D43:K43)-E43)&lt;index!$O$3,index!$O$3,SUM(D43:K43)-E43)</f>
        <v>2178.0500000000002</v>
      </c>
      <c r="M43" s="35"/>
      <c r="N43" s="43">
        <f t="shared" si="8"/>
        <v>3.4390000000000001</v>
      </c>
      <c r="O43" s="27">
        <f t="shared" si="9"/>
        <v>7.4070999999999998</v>
      </c>
      <c r="P43" s="27">
        <f t="shared" si="10"/>
        <v>4.6295000000000002</v>
      </c>
      <c r="Q43" s="27">
        <f t="shared" si="11"/>
        <v>6.6135000000000002</v>
      </c>
      <c r="R43" s="27">
        <f t="shared" si="12"/>
        <v>3.9681000000000002</v>
      </c>
      <c r="S43" s="44">
        <f t="shared" si="13"/>
        <v>2.6454</v>
      </c>
      <c r="T43" s="35"/>
      <c r="U43" s="48">
        <f t="shared" si="14"/>
        <v>114.57</v>
      </c>
      <c r="V43" s="22">
        <f t="shared" si="15"/>
        <v>229.13</v>
      </c>
      <c r="W43" s="49">
        <f t="shared" si="16"/>
        <v>343.7</v>
      </c>
      <c r="X43" s="35"/>
      <c r="Y43" s="124">
        <v>27</v>
      </c>
      <c r="Z43" s="55">
        <f t="shared" si="3"/>
        <v>2326.06</v>
      </c>
      <c r="AA43" s="129">
        <f>ROUND(Z43*index!$O$8,2)</f>
        <v>2326.06</v>
      </c>
      <c r="AB43" s="117">
        <f t="shared" si="4"/>
        <v>148.00999999999976</v>
      </c>
      <c r="AC43" s="23">
        <f t="shared" si="5"/>
        <v>27.01</v>
      </c>
      <c r="AD43" s="181">
        <f t="shared" si="6"/>
        <v>2205.0600000000004</v>
      </c>
      <c r="AE43" s="184">
        <f t="shared" si="17"/>
        <v>13.3911</v>
      </c>
      <c r="AF43" s="35"/>
      <c r="AG43" s="41">
        <f t="shared" si="18"/>
        <v>3.4817</v>
      </c>
      <c r="AH43" s="26">
        <f t="shared" si="19"/>
        <v>7.4989999999999997</v>
      </c>
      <c r="AI43" s="26">
        <f t="shared" si="20"/>
        <v>4.6868999999999996</v>
      </c>
      <c r="AJ43" s="26">
        <f t="shared" si="21"/>
        <v>6.6955999999999998</v>
      </c>
      <c r="AK43" s="26">
        <f t="shared" si="22"/>
        <v>4.0172999999999996</v>
      </c>
      <c r="AL43" s="42">
        <f t="shared" si="23"/>
        <v>2.6781999999999999</v>
      </c>
      <c r="AM43" s="35"/>
      <c r="AN43" s="48">
        <f t="shared" si="24"/>
        <v>115.99</v>
      </c>
      <c r="AO43" s="22">
        <f t="shared" si="25"/>
        <v>231.97</v>
      </c>
      <c r="AP43" s="49">
        <f t="shared" si="26"/>
        <v>347.96</v>
      </c>
      <c r="AQ43" s="121"/>
      <c r="AR43" s="171">
        <v>27</v>
      </c>
      <c r="AS43" s="22">
        <f>ROUND(index!$O$33+((D43+F43+G43)*12)*index!$O$34,2)</f>
        <v>996.61</v>
      </c>
      <c r="AT43" s="49">
        <f>ROUND(index!$O$37+((D43+F43+G43)*12)*index!$O$38,2)</f>
        <v>786.05</v>
      </c>
      <c r="AU43" s="35"/>
      <c r="AV43" s="48">
        <f>ROUND(index!$O$33+(AD43*12)*index!$O$34,2)</f>
        <v>1004.71</v>
      </c>
      <c r="AW43" s="49">
        <f>ROUND(index!$O$37+(AD43*12)*index!$O$38,2)</f>
        <v>787.77</v>
      </c>
    </row>
    <row r="44" spans="1:49" s="21" customFormat="1" ht="12" x14ac:dyDescent="0.2">
      <c r="A44" s="57">
        <v>28</v>
      </c>
      <c r="B44" s="117">
        <f t="shared" si="1"/>
        <v>15618.85</v>
      </c>
      <c r="C44" s="122">
        <f>ROUND(B44*index!$O$7,2)</f>
        <v>26136.58</v>
      </c>
      <c r="D44" s="175">
        <f>ROUND((B44/12)*index!$O$7,2)</f>
        <v>2178.0500000000002</v>
      </c>
      <c r="E44" s="178">
        <f t="shared" si="2"/>
        <v>13.227</v>
      </c>
      <c r="F44" s="8">
        <f>(ROUND(IF(B44&lt;=index!$L$14,index!$P$14*index!$O$7/12,IF(B44&lt;=(index!$L$14*0.925+index!$P$14/2)/0.925,((index!$L$14*0.925+index!$P$14)-B44*0.925)*index!$O$7/12,IF(B44&lt;=index!$L$15,(index!$P$15)*index!$O$7/12,IF(B44&lt;=(index!$L$15*0.925+index!$P$15)/0.925,((index!$L$15*0.925+index!$P$15)-B44*0.925)*index!$O$7/12,0)))),2))*$H$5</f>
        <v>0</v>
      </c>
      <c r="G44" s="8">
        <f>(ROUND(IF(B44&lt;=index!$L$14,index!$S$14*index!$O$7/12,IF(B44&lt;=(index!$L$14*0.925+index!$S$14/2)/0.925,((index!$L$14*0.925+index!$S$14)-B44*0.925)*index!$O$7/12,IF(B44&lt;=index!$L$15,(index!$S$15)*index!$O$7/12,IF(B44&lt;=(index!$L$15*0.925+index!$S$15)/0.925,((index!$L$15*0.925+index!$S$15)-B44*0.925)*index!$O$7/12,0)))),2))*$H$6</f>
        <v>0</v>
      </c>
      <c r="H44" s="119">
        <f>IF(A44&lt;18,0,ROUND((index!$N$25),2)*$H$7)</f>
        <v>0</v>
      </c>
      <c r="I44" s="8">
        <f t="shared" si="28"/>
        <v>0</v>
      </c>
      <c r="J44" s="117">
        <f>ROUND(index!$N$29/12,2)*$H$9</f>
        <v>0</v>
      </c>
      <c r="K44" s="122">
        <f>ROUND(index!$N$30/12,2)*$H$10</f>
        <v>0</v>
      </c>
      <c r="L44" s="175">
        <f>IF((SUM(D44:K44)-E44)&lt;index!$O$3,index!$O$3,SUM(D44:K44)-E44)</f>
        <v>2178.0500000000002</v>
      </c>
      <c r="M44" s="35"/>
      <c r="N44" s="43">
        <f t="shared" si="8"/>
        <v>3.4390000000000001</v>
      </c>
      <c r="O44" s="27">
        <f t="shared" si="9"/>
        <v>7.4070999999999998</v>
      </c>
      <c r="P44" s="27">
        <f t="shared" si="10"/>
        <v>4.6295000000000002</v>
      </c>
      <c r="Q44" s="27">
        <f t="shared" si="11"/>
        <v>6.6135000000000002</v>
      </c>
      <c r="R44" s="27">
        <f t="shared" si="12"/>
        <v>3.9681000000000002</v>
      </c>
      <c r="S44" s="44">
        <f t="shared" si="13"/>
        <v>2.6454</v>
      </c>
      <c r="T44" s="35"/>
      <c r="U44" s="48">
        <f t="shared" si="14"/>
        <v>114.57</v>
      </c>
      <c r="V44" s="22">
        <f t="shared" si="15"/>
        <v>229.13</v>
      </c>
      <c r="W44" s="49">
        <f t="shared" si="16"/>
        <v>343.7</v>
      </c>
      <c r="X44" s="35"/>
      <c r="Y44" s="124">
        <v>28</v>
      </c>
      <c r="Z44" s="55">
        <f t="shared" si="3"/>
        <v>2329.7600000000002</v>
      </c>
      <c r="AA44" s="129">
        <f>ROUND(Z44*index!$O$8,2)</f>
        <v>2329.7600000000002</v>
      </c>
      <c r="AB44" s="117">
        <f t="shared" si="4"/>
        <v>151.71000000000004</v>
      </c>
      <c r="AC44" s="23">
        <f t="shared" si="5"/>
        <v>27.69</v>
      </c>
      <c r="AD44" s="181">
        <f t="shared" si="6"/>
        <v>2205.7400000000002</v>
      </c>
      <c r="AE44" s="184">
        <f t="shared" si="17"/>
        <v>13.395200000000001</v>
      </c>
      <c r="AF44" s="35"/>
      <c r="AG44" s="41">
        <f t="shared" si="18"/>
        <v>3.4828000000000001</v>
      </c>
      <c r="AH44" s="26">
        <f t="shared" si="19"/>
        <v>7.5012999999999996</v>
      </c>
      <c r="AI44" s="26">
        <f t="shared" si="20"/>
        <v>4.6882999999999999</v>
      </c>
      <c r="AJ44" s="26">
        <f t="shared" si="21"/>
        <v>6.6976000000000004</v>
      </c>
      <c r="AK44" s="26">
        <f t="shared" si="22"/>
        <v>4.0186000000000002</v>
      </c>
      <c r="AL44" s="42">
        <f t="shared" si="23"/>
        <v>2.6789999999999998</v>
      </c>
      <c r="AM44" s="35"/>
      <c r="AN44" s="48">
        <f t="shared" si="24"/>
        <v>116.02</v>
      </c>
      <c r="AO44" s="22">
        <f t="shared" si="25"/>
        <v>232.04</v>
      </c>
      <c r="AP44" s="49">
        <f t="shared" si="26"/>
        <v>348.07</v>
      </c>
      <c r="AQ44" s="121"/>
      <c r="AR44" s="171">
        <v>28</v>
      </c>
      <c r="AS44" s="22">
        <f>ROUND(index!$O$33+((D44+F44+G44)*12)*index!$O$34,2)</f>
        <v>996.61</v>
      </c>
      <c r="AT44" s="49">
        <f>ROUND(index!$O$37+((D44+F44+G44)*12)*index!$O$38,2)</f>
        <v>786.05</v>
      </c>
      <c r="AU44" s="35"/>
      <c r="AV44" s="48">
        <f>ROUND(index!$O$33+(AD44*12)*index!$O$34,2)</f>
        <v>1004.91</v>
      </c>
      <c r="AW44" s="49">
        <f>ROUND(index!$O$37+(AD44*12)*index!$O$38,2)</f>
        <v>787.82</v>
      </c>
    </row>
    <row r="45" spans="1:49" s="21" customFormat="1" ht="12" x14ac:dyDescent="0.2">
      <c r="A45" s="57">
        <v>29</v>
      </c>
      <c r="B45" s="117">
        <f t="shared" si="1"/>
        <v>15618.85</v>
      </c>
      <c r="C45" s="122">
        <f>ROUND(B45*index!$O$7,2)</f>
        <v>26136.58</v>
      </c>
      <c r="D45" s="175">
        <f>ROUND((B45/12)*index!$O$7,2)</f>
        <v>2178.0500000000002</v>
      </c>
      <c r="E45" s="178">
        <f t="shared" si="2"/>
        <v>13.227</v>
      </c>
      <c r="F45" s="8">
        <f>(ROUND(IF(B45&lt;=index!$L$14,index!$P$14*index!$O$7/12,IF(B45&lt;=(index!$L$14*0.925+index!$P$14/2)/0.925,((index!$L$14*0.925+index!$P$14)-B45*0.925)*index!$O$7/12,IF(B45&lt;=index!$L$15,(index!$P$15)*index!$O$7/12,IF(B45&lt;=(index!$L$15*0.925+index!$P$15)/0.925,((index!$L$15*0.925+index!$P$15)-B45*0.925)*index!$O$7/12,0)))),2))*$H$5</f>
        <v>0</v>
      </c>
      <c r="G45" s="8">
        <f>(ROUND(IF(B45&lt;=index!$L$14,index!$S$14*index!$O$7/12,IF(B45&lt;=(index!$L$14*0.925+index!$S$14/2)/0.925,((index!$L$14*0.925+index!$S$14)-B45*0.925)*index!$O$7/12,IF(B45&lt;=index!$L$15,(index!$S$15)*index!$O$7/12,IF(B45&lt;=(index!$L$15*0.925+index!$S$15)/0.925,((index!$L$15*0.925+index!$S$15)-B45*0.925)*index!$O$7/12,0)))),2))*$H$6</f>
        <v>0</v>
      </c>
      <c r="H45" s="119">
        <f>IF(A45&lt;18,0,ROUND((index!$N$25),2)*$H$7)</f>
        <v>0</v>
      </c>
      <c r="I45" s="8">
        <f t="shared" si="28"/>
        <v>0</v>
      </c>
      <c r="J45" s="117">
        <f>ROUND(index!$N$29/12,2)*$H$9</f>
        <v>0</v>
      </c>
      <c r="K45" s="122">
        <f>ROUND(index!$N$30/12,2)*$H$10</f>
        <v>0</v>
      </c>
      <c r="L45" s="175">
        <f>IF((SUM(D45:K45)-E45)&lt;index!$O$3,index!$O$3,SUM(D45:K45)-E45)</f>
        <v>2178.0500000000002</v>
      </c>
      <c r="M45" s="35"/>
      <c r="N45" s="43">
        <f t="shared" si="8"/>
        <v>3.4390000000000001</v>
      </c>
      <c r="O45" s="27">
        <f t="shared" si="9"/>
        <v>7.4070999999999998</v>
      </c>
      <c r="P45" s="27">
        <f t="shared" si="10"/>
        <v>4.6295000000000002</v>
      </c>
      <c r="Q45" s="27">
        <f t="shared" si="11"/>
        <v>6.6135000000000002</v>
      </c>
      <c r="R45" s="27">
        <f t="shared" si="12"/>
        <v>3.9681000000000002</v>
      </c>
      <c r="S45" s="44">
        <f t="shared" si="13"/>
        <v>2.6454</v>
      </c>
      <c r="T45" s="35"/>
      <c r="U45" s="48">
        <f t="shared" si="14"/>
        <v>114.57</v>
      </c>
      <c r="V45" s="22">
        <f t="shared" si="15"/>
        <v>229.13</v>
      </c>
      <c r="W45" s="49">
        <f t="shared" si="16"/>
        <v>343.7</v>
      </c>
      <c r="X45" s="35"/>
      <c r="Y45" s="124">
        <v>29</v>
      </c>
      <c r="Z45" s="55">
        <f t="shared" si="3"/>
        <v>2333.1799999999998</v>
      </c>
      <c r="AA45" s="129">
        <f>ROUND(Z45*index!$O$8,2)</f>
        <v>2333.1799999999998</v>
      </c>
      <c r="AB45" s="117">
        <f t="shared" si="4"/>
        <v>155.12999999999965</v>
      </c>
      <c r="AC45" s="23">
        <f t="shared" si="5"/>
        <v>28.31</v>
      </c>
      <c r="AD45" s="181">
        <f t="shared" si="6"/>
        <v>2206.36</v>
      </c>
      <c r="AE45" s="184">
        <f t="shared" si="17"/>
        <v>13.398899999999999</v>
      </c>
      <c r="AF45" s="35"/>
      <c r="AG45" s="41">
        <f t="shared" si="18"/>
        <v>3.4836999999999998</v>
      </c>
      <c r="AH45" s="26">
        <f t="shared" si="19"/>
        <v>7.5034000000000001</v>
      </c>
      <c r="AI45" s="26">
        <f t="shared" si="20"/>
        <v>4.6896000000000004</v>
      </c>
      <c r="AJ45" s="26">
        <f t="shared" si="21"/>
        <v>6.6994999999999996</v>
      </c>
      <c r="AK45" s="26">
        <f t="shared" si="22"/>
        <v>4.0197000000000003</v>
      </c>
      <c r="AL45" s="42">
        <f t="shared" si="23"/>
        <v>2.6798000000000002</v>
      </c>
      <c r="AM45" s="35"/>
      <c r="AN45" s="48">
        <f t="shared" si="24"/>
        <v>116.05</v>
      </c>
      <c r="AO45" s="22">
        <f t="shared" si="25"/>
        <v>232.11</v>
      </c>
      <c r="AP45" s="49">
        <f t="shared" si="26"/>
        <v>348.16</v>
      </c>
      <c r="AQ45" s="121"/>
      <c r="AR45" s="171">
        <v>29</v>
      </c>
      <c r="AS45" s="22">
        <f>ROUND(index!$O$33+((D45+F45+G45)*12)*index!$O$34,2)</f>
        <v>996.61</v>
      </c>
      <c r="AT45" s="49">
        <f>ROUND(index!$O$37+((D45+F45+G45)*12)*index!$O$38,2)</f>
        <v>786.05</v>
      </c>
      <c r="AU45" s="35"/>
      <c r="AV45" s="48">
        <f>ROUND(index!$O$33+(AD45*12)*index!$O$34,2)</f>
        <v>1005.1</v>
      </c>
      <c r="AW45" s="49">
        <f>ROUND(index!$O$37+(AD45*12)*index!$O$38,2)</f>
        <v>787.85</v>
      </c>
    </row>
    <row r="46" spans="1:49" s="21" customFormat="1" ht="12" x14ac:dyDescent="0.2">
      <c r="A46" s="57">
        <v>30</v>
      </c>
      <c r="B46" s="117">
        <f t="shared" si="1"/>
        <v>15618.85</v>
      </c>
      <c r="C46" s="122">
        <f>ROUND(B46*index!$O$7,2)</f>
        <v>26136.58</v>
      </c>
      <c r="D46" s="175">
        <f>ROUND((B46/12)*index!$O$7,2)</f>
        <v>2178.0500000000002</v>
      </c>
      <c r="E46" s="178">
        <f t="shared" si="2"/>
        <v>13.227</v>
      </c>
      <c r="F46" s="8">
        <f>(ROUND(IF(B46&lt;=index!$L$14,index!$P$14*index!$O$7/12,IF(B46&lt;=(index!$L$14*0.925+index!$P$14/2)/0.925,((index!$L$14*0.925+index!$P$14)-B46*0.925)*index!$O$7/12,IF(B46&lt;=index!$L$15,(index!$P$15)*index!$O$7/12,IF(B46&lt;=(index!$L$15*0.925+index!$P$15)/0.925,((index!$L$15*0.925+index!$P$15)-B46*0.925)*index!$O$7/12,0)))),2))*$H$5</f>
        <v>0</v>
      </c>
      <c r="G46" s="8">
        <f>(ROUND(IF(B46&lt;=index!$L$14,index!$S$14*index!$O$7/12,IF(B46&lt;=(index!$L$14*0.925+index!$S$14/2)/0.925,((index!$L$14*0.925+index!$S$14)-B46*0.925)*index!$O$7/12,IF(B46&lt;=index!$L$15,(index!$S$15)*index!$O$7/12,IF(B46&lt;=(index!$L$15*0.925+index!$S$15)/0.925,((index!$L$15*0.925+index!$S$15)-B46*0.925)*index!$O$7/12,0)))),2))*$H$6</f>
        <v>0</v>
      </c>
      <c r="H46" s="119">
        <f>IF(A46&lt;18,0,ROUND((index!$N$25),2)*$H$7)</f>
        <v>0</v>
      </c>
      <c r="I46" s="8">
        <f t="shared" si="28"/>
        <v>0</v>
      </c>
      <c r="J46" s="117">
        <f>ROUND(index!$N$29/12,2)*$H$9</f>
        <v>0</v>
      </c>
      <c r="K46" s="122">
        <f>ROUND(index!$N$30/12,2)*$H$10</f>
        <v>0</v>
      </c>
      <c r="L46" s="175">
        <f>IF((SUM(D46:K46)-E46)&lt;index!$O$3,index!$O$3,SUM(D46:K46)-E46)</f>
        <v>2178.0500000000002</v>
      </c>
      <c r="M46" s="35"/>
      <c r="N46" s="43">
        <f t="shared" si="8"/>
        <v>3.4390000000000001</v>
      </c>
      <c r="O46" s="27">
        <f t="shared" si="9"/>
        <v>7.4070999999999998</v>
      </c>
      <c r="P46" s="27">
        <f t="shared" si="10"/>
        <v>4.6295000000000002</v>
      </c>
      <c r="Q46" s="27">
        <f t="shared" si="11"/>
        <v>6.6135000000000002</v>
      </c>
      <c r="R46" s="27">
        <f t="shared" si="12"/>
        <v>3.9681000000000002</v>
      </c>
      <c r="S46" s="44">
        <f t="shared" si="13"/>
        <v>2.6454</v>
      </c>
      <c r="T46" s="35"/>
      <c r="U46" s="48">
        <f t="shared" si="14"/>
        <v>114.57</v>
      </c>
      <c r="V46" s="22">
        <f t="shared" si="15"/>
        <v>229.13</v>
      </c>
      <c r="W46" s="49">
        <f t="shared" si="16"/>
        <v>343.7</v>
      </c>
      <c r="X46" s="35"/>
      <c r="Y46" s="124">
        <v>30</v>
      </c>
      <c r="Z46" s="55">
        <f t="shared" si="3"/>
        <v>2336.35</v>
      </c>
      <c r="AA46" s="129">
        <f>ROUND(Z46*index!$O$8,2)</f>
        <v>2336.35</v>
      </c>
      <c r="AB46" s="117">
        <f t="shared" si="4"/>
        <v>158.29999999999973</v>
      </c>
      <c r="AC46" s="23">
        <f t="shared" si="5"/>
        <v>28.89</v>
      </c>
      <c r="AD46" s="181">
        <f t="shared" si="6"/>
        <v>2206.94</v>
      </c>
      <c r="AE46" s="184">
        <f t="shared" si="17"/>
        <v>13.4025</v>
      </c>
      <c r="AF46" s="35"/>
      <c r="AG46" s="41">
        <f t="shared" si="18"/>
        <v>3.4847000000000001</v>
      </c>
      <c r="AH46" s="26">
        <f t="shared" si="19"/>
        <v>7.5053999999999998</v>
      </c>
      <c r="AI46" s="26">
        <f t="shared" si="20"/>
        <v>4.6909000000000001</v>
      </c>
      <c r="AJ46" s="26">
        <f t="shared" si="21"/>
        <v>6.7012999999999998</v>
      </c>
      <c r="AK46" s="26">
        <f t="shared" si="22"/>
        <v>4.0208000000000004</v>
      </c>
      <c r="AL46" s="42">
        <f t="shared" si="23"/>
        <v>2.6804999999999999</v>
      </c>
      <c r="AM46" s="35"/>
      <c r="AN46" s="48">
        <f t="shared" si="24"/>
        <v>116.09</v>
      </c>
      <c r="AO46" s="22">
        <f t="shared" si="25"/>
        <v>232.17</v>
      </c>
      <c r="AP46" s="49">
        <f t="shared" si="26"/>
        <v>348.26</v>
      </c>
      <c r="AQ46" s="121"/>
      <c r="AR46" s="171">
        <v>30</v>
      </c>
      <c r="AS46" s="22">
        <f>ROUND(index!$O$33+((D46+F46+G46)*12)*index!$O$34,2)</f>
        <v>996.61</v>
      </c>
      <c r="AT46" s="49">
        <f>ROUND(index!$O$37+((D46+F46+G46)*12)*index!$O$38,2)</f>
        <v>786.05</v>
      </c>
      <c r="AU46" s="35"/>
      <c r="AV46" s="48">
        <f>ROUND(index!$O$33+(AD46*12)*index!$O$34,2)</f>
        <v>1005.27</v>
      </c>
      <c r="AW46" s="49">
        <f>ROUND(index!$O$37+(AD46*12)*index!$O$38,2)</f>
        <v>787.89</v>
      </c>
    </row>
    <row r="47" spans="1:49" s="21" customFormat="1" ht="12" x14ac:dyDescent="0.2">
      <c r="A47" s="57">
        <v>31</v>
      </c>
      <c r="B47" s="117">
        <f t="shared" si="1"/>
        <v>15618.85</v>
      </c>
      <c r="C47" s="122">
        <f>ROUND(B47*index!$O$7,2)</f>
        <v>26136.58</v>
      </c>
      <c r="D47" s="175">
        <f>ROUND((B47/12)*index!$O$7,2)</f>
        <v>2178.0500000000002</v>
      </c>
      <c r="E47" s="178">
        <f t="shared" si="2"/>
        <v>13.227</v>
      </c>
      <c r="F47" s="8">
        <f>(ROUND(IF(B47&lt;=index!$L$14,index!$P$14*index!$O$7/12,IF(B47&lt;=(index!$L$14*0.925+index!$P$14/2)/0.925,((index!$L$14*0.925+index!$P$14)-B47*0.925)*index!$O$7/12,IF(B47&lt;=index!$L$15,(index!$P$15)*index!$O$7/12,IF(B47&lt;=(index!$L$15*0.925+index!$P$15)/0.925,((index!$L$15*0.925+index!$P$15)-B47*0.925)*index!$O$7/12,0)))),2))*$H$5</f>
        <v>0</v>
      </c>
      <c r="G47" s="8">
        <f>(ROUND(IF(B47&lt;=index!$L$14,index!$S$14*index!$O$7/12,IF(B47&lt;=(index!$L$14*0.925+index!$S$14/2)/0.925,((index!$L$14*0.925+index!$S$14)-B47*0.925)*index!$O$7/12,IF(B47&lt;=index!$L$15,(index!$S$15)*index!$O$7/12,IF(B47&lt;=(index!$L$15*0.925+index!$S$15)/0.925,((index!$L$15*0.925+index!$S$15)-B47*0.925)*index!$O$7/12,0)))),2))*$H$6</f>
        <v>0</v>
      </c>
      <c r="H47" s="119">
        <f>IF(A47&lt;18,0,ROUND((index!$N$25),2)*$H$7)</f>
        <v>0</v>
      </c>
      <c r="I47" s="8">
        <f t="shared" si="28"/>
        <v>0</v>
      </c>
      <c r="J47" s="117">
        <f>ROUND(index!$N$29/12,2)*$H$9</f>
        <v>0</v>
      </c>
      <c r="K47" s="122">
        <f>ROUND(index!$N$30/12,2)*$H$10</f>
        <v>0</v>
      </c>
      <c r="L47" s="175">
        <f>IF((SUM(D47:K47)-E47)&lt;index!$O$3,index!$O$3,SUM(D47:K47)-E47)</f>
        <v>2178.0500000000002</v>
      </c>
      <c r="M47" s="35"/>
      <c r="N47" s="43">
        <f t="shared" si="8"/>
        <v>3.4390000000000001</v>
      </c>
      <c r="O47" s="27">
        <f t="shared" si="9"/>
        <v>7.4070999999999998</v>
      </c>
      <c r="P47" s="27">
        <f t="shared" si="10"/>
        <v>4.6295000000000002</v>
      </c>
      <c r="Q47" s="27">
        <f t="shared" si="11"/>
        <v>6.6135000000000002</v>
      </c>
      <c r="R47" s="27">
        <f t="shared" si="12"/>
        <v>3.9681000000000002</v>
      </c>
      <c r="S47" s="44">
        <f t="shared" si="13"/>
        <v>2.6454</v>
      </c>
      <c r="T47" s="35"/>
      <c r="U47" s="48">
        <f t="shared" si="14"/>
        <v>114.57</v>
      </c>
      <c r="V47" s="22">
        <f t="shared" si="15"/>
        <v>229.13</v>
      </c>
      <c r="W47" s="49">
        <f t="shared" si="16"/>
        <v>343.7</v>
      </c>
      <c r="X47" s="35"/>
      <c r="Y47" s="124">
        <v>31</v>
      </c>
      <c r="Z47" s="55">
        <f t="shared" si="3"/>
        <v>2339.2800000000002</v>
      </c>
      <c r="AA47" s="129">
        <f>ROUND(Z47*index!$O$8,2)</f>
        <v>2339.2800000000002</v>
      </c>
      <c r="AB47" s="117">
        <f t="shared" si="4"/>
        <v>161.23000000000002</v>
      </c>
      <c r="AC47" s="23">
        <f t="shared" si="5"/>
        <v>29.42</v>
      </c>
      <c r="AD47" s="181">
        <f t="shared" si="6"/>
        <v>2207.4700000000003</v>
      </c>
      <c r="AE47" s="184">
        <f t="shared" si="17"/>
        <v>13.4057</v>
      </c>
      <c r="AF47" s="35"/>
      <c r="AG47" s="41">
        <f t="shared" si="18"/>
        <v>3.4855</v>
      </c>
      <c r="AH47" s="26">
        <f t="shared" si="19"/>
        <v>7.5072000000000001</v>
      </c>
      <c r="AI47" s="26">
        <f t="shared" si="20"/>
        <v>4.6920000000000002</v>
      </c>
      <c r="AJ47" s="26">
        <f t="shared" si="21"/>
        <v>6.7028999999999996</v>
      </c>
      <c r="AK47" s="26">
        <f t="shared" si="22"/>
        <v>4.0217000000000001</v>
      </c>
      <c r="AL47" s="42">
        <f t="shared" si="23"/>
        <v>2.6810999999999998</v>
      </c>
      <c r="AM47" s="35"/>
      <c r="AN47" s="48">
        <f t="shared" si="24"/>
        <v>116.11</v>
      </c>
      <c r="AO47" s="22">
        <f t="shared" si="25"/>
        <v>232.23</v>
      </c>
      <c r="AP47" s="49">
        <f t="shared" si="26"/>
        <v>348.34</v>
      </c>
      <c r="AQ47" s="121"/>
      <c r="AR47" s="171">
        <v>31</v>
      </c>
      <c r="AS47" s="22">
        <f>ROUND(index!$O$33+((D47+F47+G47)*12)*index!$O$34,2)</f>
        <v>996.61</v>
      </c>
      <c r="AT47" s="49">
        <f>ROUND(index!$O$37+((D47+F47+G47)*12)*index!$O$38,2)</f>
        <v>786.05</v>
      </c>
      <c r="AU47" s="35"/>
      <c r="AV47" s="48">
        <f>ROUND(index!$O$33+(AD47*12)*index!$O$34,2)</f>
        <v>1005.43</v>
      </c>
      <c r="AW47" s="49">
        <f>ROUND(index!$O$37+(AD47*12)*index!$O$38,2)</f>
        <v>787.93</v>
      </c>
    </row>
    <row r="48" spans="1:49" s="21" customFormat="1" ht="12" x14ac:dyDescent="0.2">
      <c r="A48" s="58">
        <v>32</v>
      </c>
      <c r="B48" s="117">
        <f t="shared" si="1"/>
        <v>15618.85</v>
      </c>
      <c r="C48" s="122">
        <f>ROUND(B48*index!$O$7,2)</f>
        <v>26136.58</v>
      </c>
      <c r="D48" s="175">
        <f>ROUND((B48/12)*index!$O$7,2)</f>
        <v>2178.0500000000002</v>
      </c>
      <c r="E48" s="178">
        <f t="shared" si="2"/>
        <v>13.227</v>
      </c>
      <c r="F48" s="8">
        <f>(ROUND(IF(B48&lt;=index!$L$14,index!$P$14*index!$O$7/12,IF(B48&lt;=(index!$L$14*0.925+index!$P$14/2)/0.925,((index!$L$14*0.925+index!$P$14)-B48*0.925)*index!$O$7/12,IF(B48&lt;=index!$L$15,(index!$P$15)*index!$O$7/12,IF(B48&lt;=(index!$L$15*0.925+index!$P$15)/0.925,((index!$L$15*0.925+index!$P$15)-B48*0.925)*index!$O$7/12,0)))),2))*$H$5</f>
        <v>0</v>
      </c>
      <c r="G48" s="8">
        <f>(ROUND(IF(B48&lt;=index!$L$14,index!$S$14*index!$O$7/12,IF(B48&lt;=(index!$L$14*0.925+index!$S$14/2)/0.925,((index!$L$14*0.925+index!$S$14)-B48*0.925)*index!$O$7/12,IF(B48&lt;=index!$L$15,(index!$S$15)*index!$O$7/12,IF(B48&lt;=(index!$L$15*0.925+index!$S$15)/0.925,((index!$L$15*0.925+index!$S$15)-B48*0.925)*index!$O$7/12,0)))),2))*$H$6</f>
        <v>0</v>
      </c>
      <c r="H48" s="119">
        <f>IF(A48&lt;18,0,ROUND((index!$N$25),2)*$H$7)</f>
        <v>0</v>
      </c>
      <c r="I48" s="8">
        <f t="shared" si="28"/>
        <v>0</v>
      </c>
      <c r="J48" s="117">
        <f>ROUND(index!$N$29/12,2)*$H$9</f>
        <v>0</v>
      </c>
      <c r="K48" s="122">
        <f>ROUND(index!$N$30/12,2)*$H$10</f>
        <v>0</v>
      </c>
      <c r="L48" s="175">
        <f>IF((SUM(D48:K48)-E48)&lt;index!$O$3,index!$O$3,SUM(D48:K48)-E48)</f>
        <v>2178.0500000000002</v>
      </c>
      <c r="M48" s="35"/>
      <c r="N48" s="43">
        <f t="shared" si="8"/>
        <v>3.4390000000000001</v>
      </c>
      <c r="O48" s="27">
        <f t="shared" si="9"/>
        <v>7.4070999999999998</v>
      </c>
      <c r="P48" s="27">
        <f t="shared" si="10"/>
        <v>4.6295000000000002</v>
      </c>
      <c r="Q48" s="27">
        <f t="shared" si="11"/>
        <v>6.6135000000000002</v>
      </c>
      <c r="R48" s="27">
        <f t="shared" si="12"/>
        <v>3.9681000000000002</v>
      </c>
      <c r="S48" s="44">
        <f t="shared" si="13"/>
        <v>2.6454</v>
      </c>
      <c r="T48" s="35"/>
      <c r="U48" s="48">
        <f t="shared" si="14"/>
        <v>114.57</v>
      </c>
      <c r="V48" s="22">
        <f t="shared" si="15"/>
        <v>229.13</v>
      </c>
      <c r="W48" s="49">
        <f t="shared" si="16"/>
        <v>343.7</v>
      </c>
      <c r="X48" s="35"/>
      <c r="Y48" s="125">
        <v>32</v>
      </c>
      <c r="Z48" s="55">
        <f t="shared" si="3"/>
        <v>2342</v>
      </c>
      <c r="AA48" s="129">
        <f>ROUND(Z48*index!$O$8,2)</f>
        <v>2342</v>
      </c>
      <c r="AB48" s="117">
        <f t="shared" si="4"/>
        <v>163.94999999999982</v>
      </c>
      <c r="AC48" s="23">
        <f t="shared" si="5"/>
        <v>29.92</v>
      </c>
      <c r="AD48" s="181">
        <f t="shared" si="6"/>
        <v>2207.9700000000003</v>
      </c>
      <c r="AE48" s="184">
        <f t="shared" si="17"/>
        <v>13.4087</v>
      </c>
      <c r="AF48" s="35"/>
      <c r="AG48" s="41">
        <f t="shared" si="18"/>
        <v>3.4863</v>
      </c>
      <c r="AH48" s="26">
        <f t="shared" si="19"/>
        <v>7.5088999999999997</v>
      </c>
      <c r="AI48" s="26">
        <f t="shared" si="20"/>
        <v>4.6929999999999996</v>
      </c>
      <c r="AJ48" s="26">
        <f t="shared" si="21"/>
        <v>6.7043999999999997</v>
      </c>
      <c r="AK48" s="26">
        <f t="shared" si="22"/>
        <v>4.0225999999999997</v>
      </c>
      <c r="AL48" s="42">
        <f t="shared" si="23"/>
        <v>2.6817000000000002</v>
      </c>
      <c r="AM48" s="35"/>
      <c r="AN48" s="48">
        <f t="shared" si="24"/>
        <v>116.14</v>
      </c>
      <c r="AO48" s="22">
        <f t="shared" si="25"/>
        <v>232.28</v>
      </c>
      <c r="AP48" s="49">
        <f t="shared" si="26"/>
        <v>348.42</v>
      </c>
      <c r="AQ48" s="121"/>
      <c r="AR48" s="172">
        <v>32</v>
      </c>
      <c r="AS48" s="22">
        <f>ROUND(index!$O$33+((D48+F48+G48)*12)*index!$O$34,2)</f>
        <v>996.61</v>
      </c>
      <c r="AT48" s="49">
        <f>ROUND(index!$O$37+((D48+F48+G48)*12)*index!$O$38,2)</f>
        <v>786.05</v>
      </c>
      <c r="AU48" s="35"/>
      <c r="AV48" s="48">
        <f>ROUND(index!$O$33+(AD48*12)*index!$O$34,2)</f>
        <v>1005.58</v>
      </c>
      <c r="AW48" s="49">
        <f>ROUND(index!$O$37+(AD48*12)*index!$O$38,2)</f>
        <v>787.96</v>
      </c>
    </row>
    <row r="49" spans="1:49" s="21" customFormat="1" ht="12" x14ac:dyDescent="0.2">
      <c r="A49" s="58">
        <v>33</v>
      </c>
      <c r="B49" s="117">
        <f t="shared" si="1"/>
        <v>15618.85</v>
      </c>
      <c r="C49" s="122">
        <f>ROUND(B49*index!$O$7,2)</f>
        <v>26136.58</v>
      </c>
      <c r="D49" s="175">
        <f>ROUND((B49/12)*index!$O$7,2)</f>
        <v>2178.0500000000002</v>
      </c>
      <c r="E49" s="178">
        <f t="shared" si="2"/>
        <v>13.227</v>
      </c>
      <c r="F49" s="8">
        <f>(ROUND(IF(B49&lt;=index!$L$14,index!$P$14*index!$O$7/12,IF(B49&lt;=(index!$L$14*0.925+index!$P$14/2)/0.925,((index!$L$14*0.925+index!$P$14)-B49*0.925)*index!$O$7/12,IF(B49&lt;=index!$L$15,(index!$P$15)*index!$O$7/12,IF(B49&lt;=(index!$L$15*0.925+index!$P$15)/0.925,((index!$L$15*0.925+index!$P$15)-B49*0.925)*index!$O$7/12,0)))),2))*$H$5</f>
        <v>0</v>
      </c>
      <c r="G49" s="8">
        <f>(ROUND(IF(B49&lt;=index!$L$14,index!$S$14*index!$O$7/12,IF(B49&lt;=(index!$L$14*0.925+index!$S$14/2)/0.925,((index!$L$14*0.925+index!$S$14)-B49*0.925)*index!$O$7/12,IF(B49&lt;=index!$L$15,(index!$S$15)*index!$O$7/12,IF(B49&lt;=(index!$L$15*0.925+index!$S$15)/0.925,((index!$L$15*0.925+index!$S$15)-B49*0.925)*index!$O$7/12,0)))),2))*$H$6</f>
        <v>0</v>
      </c>
      <c r="H49" s="119">
        <f>IF(A49&lt;18,0,ROUND((index!$N$25),2)*$H$7)</f>
        <v>0</v>
      </c>
      <c r="I49" s="8">
        <f t="shared" si="28"/>
        <v>0</v>
      </c>
      <c r="J49" s="117">
        <f>ROUND(index!$N$29/12,2)*$H$9</f>
        <v>0</v>
      </c>
      <c r="K49" s="122">
        <f>ROUND(index!$N$30/12,2)*$H$10</f>
        <v>0</v>
      </c>
      <c r="L49" s="175">
        <f>IF((SUM(D49:K49)-E49)&lt;index!$O$3,index!$O$3,SUM(D49:K49)-E49)</f>
        <v>2178.0500000000002</v>
      </c>
      <c r="M49" s="35"/>
      <c r="N49" s="43">
        <f t="shared" si="8"/>
        <v>3.4390000000000001</v>
      </c>
      <c r="O49" s="27">
        <f t="shared" si="9"/>
        <v>7.4070999999999998</v>
      </c>
      <c r="P49" s="27">
        <f t="shared" si="10"/>
        <v>4.6295000000000002</v>
      </c>
      <c r="Q49" s="27">
        <f t="shared" si="11"/>
        <v>6.6135000000000002</v>
      </c>
      <c r="R49" s="27">
        <f t="shared" si="12"/>
        <v>3.9681000000000002</v>
      </c>
      <c r="S49" s="44">
        <f t="shared" si="13"/>
        <v>2.6454</v>
      </c>
      <c r="T49" s="35"/>
      <c r="U49" s="48">
        <f t="shared" si="14"/>
        <v>114.57</v>
      </c>
      <c r="V49" s="22">
        <f t="shared" si="15"/>
        <v>229.13</v>
      </c>
      <c r="W49" s="49">
        <f t="shared" si="16"/>
        <v>343.7</v>
      </c>
      <c r="X49" s="35"/>
      <c r="Y49" s="125">
        <v>33</v>
      </c>
      <c r="Z49" s="55">
        <f t="shared" si="3"/>
        <v>2344.52</v>
      </c>
      <c r="AA49" s="129">
        <f>ROUND(Z49*index!$O$8,2)</f>
        <v>2344.52</v>
      </c>
      <c r="AB49" s="117">
        <f t="shared" si="4"/>
        <v>166.4699999999998</v>
      </c>
      <c r="AC49" s="23">
        <f t="shared" si="5"/>
        <v>30.38</v>
      </c>
      <c r="AD49" s="181">
        <f t="shared" si="6"/>
        <v>2208.4300000000003</v>
      </c>
      <c r="AE49" s="184">
        <f t="shared" si="17"/>
        <v>13.4115</v>
      </c>
      <c r="AF49" s="35"/>
      <c r="AG49" s="41">
        <f t="shared" si="18"/>
        <v>3.4870000000000001</v>
      </c>
      <c r="AH49" s="26">
        <f t="shared" si="19"/>
        <v>7.5103999999999997</v>
      </c>
      <c r="AI49" s="26">
        <f t="shared" si="20"/>
        <v>4.694</v>
      </c>
      <c r="AJ49" s="26">
        <f t="shared" si="21"/>
        <v>6.7058</v>
      </c>
      <c r="AK49" s="26">
        <f t="shared" si="22"/>
        <v>4.0235000000000003</v>
      </c>
      <c r="AL49" s="42">
        <f t="shared" si="23"/>
        <v>2.6823000000000001</v>
      </c>
      <c r="AM49" s="35"/>
      <c r="AN49" s="48">
        <f t="shared" si="24"/>
        <v>116.16</v>
      </c>
      <c r="AO49" s="22">
        <f t="shared" si="25"/>
        <v>232.33</v>
      </c>
      <c r="AP49" s="49">
        <f t="shared" si="26"/>
        <v>348.49</v>
      </c>
      <c r="AQ49" s="121"/>
      <c r="AR49" s="172">
        <v>33</v>
      </c>
      <c r="AS49" s="22">
        <f>ROUND(index!$O$33+((D49+F49+G49)*12)*index!$O$34,2)</f>
        <v>996.61</v>
      </c>
      <c r="AT49" s="49">
        <f>ROUND(index!$O$37+((D49+F49+G49)*12)*index!$O$38,2)</f>
        <v>786.05</v>
      </c>
      <c r="AU49" s="35"/>
      <c r="AV49" s="48">
        <f>ROUND(index!$O$33+(AD49*12)*index!$O$34,2)</f>
        <v>1005.72</v>
      </c>
      <c r="AW49" s="49">
        <f>ROUND(index!$O$37+(AD49*12)*index!$O$38,2)</f>
        <v>787.99</v>
      </c>
    </row>
    <row r="50" spans="1:49" s="21" customFormat="1" ht="12" x14ac:dyDescent="0.2">
      <c r="A50" s="58">
        <v>34</v>
      </c>
      <c r="B50" s="117">
        <f t="shared" si="1"/>
        <v>15618.85</v>
      </c>
      <c r="C50" s="122">
        <f>ROUND(B50*index!$O$7,2)</f>
        <v>26136.58</v>
      </c>
      <c r="D50" s="175">
        <f>ROUND((B50/12)*index!$O$7,2)</f>
        <v>2178.0500000000002</v>
      </c>
      <c r="E50" s="178">
        <f t="shared" si="2"/>
        <v>13.227</v>
      </c>
      <c r="F50" s="8">
        <f>(ROUND(IF(B50&lt;=index!$L$14,index!$P$14*index!$O$7/12,IF(B50&lt;=(index!$L$14*0.925+index!$P$14/2)/0.925,((index!$L$14*0.925+index!$P$14)-B50*0.925)*index!$O$7/12,IF(B50&lt;=index!$L$15,(index!$P$15)*index!$O$7/12,IF(B50&lt;=(index!$L$15*0.925+index!$P$15)/0.925,((index!$L$15*0.925+index!$P$15)-B50*0.925)*index!$O$7/12,0)))),2))*$H$5</f>
        <v>0</v>
      </c>
      <c r="G50" s="8">
        <f>(ROUND(IF(B50&lt;=index!$L$14,index!$S$14*index!$O$7/12,IF(B50&lt;=(index!$L$14*0.925+index!$S$14/2)/0.925,((index!$L$14*0.925+index!$S$14)-B50*0.925)*index!$O$7/12,IF(B50&lt;=index!$L$15,(index!$S$15)*index!$O$7/12,IF(B50&lt;=(index!$L$15*0.925+index!$S$15)/0.925,((index!$L$15*0.925+index!$S$15)-B50*0.925)*index!$O$7/12,0)))),2))*$H$6</f>
        <v>0</v>
      </c>
      <c r="H50" s="119">
        <f>IF(A50&lt;18,0,ROUND((index!$N$25),2)*$H$7)</f>
        <v>0</v>
      </c>
      <c r="I50" s="8">
        <f t="shared" si="28"/>
        <v>0</v>
      </c>
      <c r="J50" s="117">
        <f>ROUND(index!$N$29/12,2)*$H$9</f>
        <v>0</v>
      </c>
      <c r="K50" s="122">
        <f>ROUND(index!$N$30/12,2)*$H$10</f>
        <v>0</v>
      </c>
      <c r="L50" s="175">
        <f>IF((SUM(D50:K50)-E50)&lt;index!$O$3,index!$O$3,SUM(D50:K50)-E50)</f>
        <v>2178.0500000000002</v>
      </c>
      <c r="M50" s="35"/>
      <c r="N50" s="43">
        <f t="shared" si="8"/>
        <v>3.4390000000000001</v>
      </c>
      <c r="O50" s="27">
        <f t="shared" si="9"/>
        <v>7.4070999999999998</v>
      </c>
      <c r="P50" s="27">
        <f t="shared" si="10"/>
        <v>4.6295000000000002</v>
      </c>
      <c r="Q50" s="27">
        <f t="shared" si="11"/>
        <v>6.6135000000000002</v>
      </c>
      <c r="R50" s="27">
        <f t="shared" si="12"/>
        <v>3.9681000000000002</v>
      </c>
      <c r="S50" s="44">
        <f t="shared" si="13"/>
        <v>2.6454</v>
      </c>
      <c r="T50" s="35"/>
      <c r="U50" s="48">
        <f t="shared" si="14"/>
        <v>114.57</v>
      </c>
      <c r="V50" s="22">
        <f t="shared" si="15"/>
        <v>229.13</v>
      </c>
      <c r="W50" s="49">
        <f t="shared" si="16"/>
        <v>343.7</v>
      </c>
      <c r="X50" s="35"/>
      <c r="Y50" s="125">
        <v>34</v>
      </c>
      <c r="Z50" s="55">
        <f t="shared" si="3"/>
        <v>2346.85</v>
      </c>
      <c r="AA50" s="129">
        <f>ROUND(Z50*index!$O$8,2)</f>
        <v>2346.85</v>
      </c>
      <c r="AB50" s="117">
        <f t="shared" si="4"/>
        <v>168.79999999999973</v>
      </c>
      <c r="AC50" s="23">
        <f t="shared" si="5"/>
        <v>30.81</v>
      </c>
      <c r="AD50" s="181">
        <f t="shared" si="6"/>
        <v>2208.86</v>
      </c>
      <c r="AE50" s="184">
        <f t="shared" si="17"/>
        <v>13.414099999999999</v>
      </c>
      <c r="AF50" s="35"/>
      <c r="AG50" s="41">
        <f t="shared" si="18"/>
        <v>3.4876999999999998</v>
      </c>
      <c r="AH50" s="26">
        <f t="shared" si="19"/>
        <v>7.5118999999999998</v>
      </c>
      <c r="AI50" s="26">
        <f t="shared" si="20"/>
        <v>4.6948999999999996</v>
      </c>
      <c r="AJ50" s="26">
        <f t="shared" si="21"/>
        <v>6.7070999999999996</v>
      </c>
      <c r="AK50" s="26">
        <f t="shared" si="22"/>
        <v>4.0242000000000004</v>
      </c>
      <c r="AL50" s="42">
        <f t="shared" si="23"/>
        <v>2.6827999999999999</v>
      </c>
      <c r="AM50" s="35"/>
      <c r="AN50" s="48">
        <f t="shared" si="24"/>
        <v>116.19</v>
      </c>
      <c r="AO50" s="22">
        <f t="shared" si="25"/>
        <v>232.37</v>
      </c>
      <c r="AP50" s="49">
        <f t="shared" si="26"/>
        <v>348.56</v>
      </c>
      <c r="AQ50" s="121"/>
      <c r="AR50" s="172">
        <v>34</v>
      </c>
      <c r="AS50" s="22">
        <f>ROUND(index!$O$33+((D50+F50+G50)*12)*index!$O$34,2)</f>
        <v>996.61</v>
      </c>
      <c r="AT50" s="49">
        <f>ROUND(index!$O$37+((D50+F50+G50)*12)*index!$O$38,2)</f>
        <v>786.05</v>
      </c>
      <c r="AU50" s="35"/>
      <c r="AV50" s="48">
        <f>ROUND(index!$O$33+(AD50*12)*index!$O$34,2)</f>
        <v>1005.85</v>
      </c>
      <c r="AW50" s="49">
        <f>ROUND(index!$O$37+(AD50*12)*index!$O$38,2)</f>
        <v>788.01</v>
      </c>
    </row>
    <row r="51" spans="1:49" s="25" customFormat="1" thickBot="1" x14ac:dyDescent="0.25">
      <c r="A51" s="59">
        <v>35</v>
      </c>
      <c r="B51" s="118">
        <f t="shared" si="1"/>
        <v>15618.85</v>
      </c>
      <c r="C51" s="123">
        <f>ROUND(B51*index!$O$7,2)</f>
        <v>26136.58</v>
      </c>
      <c r="D51" s="176">
        <f>ROUND((B51/12)*index!$O$7,2)</f>
        <v>2178.0500000000002</v>
      </c>
      <c r="E51" s="179">
        <f t="shared" si="2"/>
        <v>13.227</v>
      </c>
      <c r="F51" s="9">
        <f>(ROUND(IF(B51&lt;=index!$L$14,index!$P$14*index!$O$7/12,IF(B51&lt;=(index!$L$14*0.925+index!$P$14/2)/0.925,((index!$L$14*0.925+index!$P$14)-B51*0.925)*index!$O$7/12,IF(B51&lt;=index!$L$15,(index!$P$15)*index!$O$7/12,IF(B51&lt;=(index!$L$15*0.925+index!$P$15)/0.925,((index!$L$15*0.925+index!$P$15)-B51*0.925)*index!$O$7/12,0)))),2))*$H$5</f>
        <v>0</v>
      </c>
      <c r="G51" s="9">
        <f>(ROUND(IF(B51&lt;=index!$L$14,index!$S$14*index!$O$7/12,IF(B51&lt;=(index!$L$14*0.925+index!$S$14/2)/0.925,((index!$L$14*0.925+index!$S$14)-B51*0.925)*index!$O$7/12,IF(B51&lt;=index!$L$15,(index!$S$15)*index!$O$7/12,IF(B51&lt;=(index!$L$15*0.925+index!$S$15)/0.925,((index!$L$15*0.925+index!$S$15)-B51*0.925)*index!$O$7/12,0)))),2))*$H$6</f>
        <v>0</v>
      </c>
      <c r="H51" s="151">
        <f>IF(A51&lt;18,0,ROUND((index!$N$25),2)*$H$7)</f>
        <v>0</v>
      </c>
      <c r="I51" s="9">
        <f t="shared" si="28"/>
        <v>0</v>
      </c>
      <c r="J51" s="118">
        <f>ROUND(index!$N$29/12,2)*$H$9</f>
        <v>0</v>
      </c>
      <c r="K51" s="123">
        <f>ROUND(index!$N$30/12,2)*$H$10</f>
        <v>0</v>
      </c>
      <c r="L51" s="176">
        <f>IF((SUM(D51:K51)-E51)&lt;index!$O$3,index!$O$3,SUM(D51:K51)-E51)</f>
        <v>2178.0500000000002</v>
      </c>
      <c r="M51" s="35"/>
      <c r="N51" s="45">
        <f t="shared" si="8"/>
        <v>3.4390000000000001</v>
      </c>
      <c r="O51" s="46">
        <f t="shared" si="9"/>
        <v>7.4070999999999998</v>
      </c>
      <c r="P51" s="46">
        <f t="shared" si="10"/>
        <v>4.6295000000000002</v>
      </c>
      <c r="Q51" s="46">
        <f t="shared" si="11"/>
        <v>6.6135000000000002</v>
      </c>
      <c r="R51" s="46">
        <f t="shared" si="12"/>
        <v>3.9681000000000002</v>
      </c>
      <c r="S51" s="47">
        <f t="shared" si="13"/>
        <v>2.6454</v>
      </c>
      <c r="T51" s="35"/>
      <c r="U51" s="50">
        <f t="shared" si="14"/>
        <v>114.57</v>
      </c>
      <c r="V51" s="51">
        <f t="shared" si="15"/>
        <v>229.13</v>
      </c>
      <c r="W51" s="52">
        <f t="shared" si="16"/>
        <v>343.7</v>
      </c>
      <c r="X51" s="35"/>
      <c r="Y51" s="126">
        <v>35</v>
      </c>
      <c r="Z51" s="56">
        <f t="shared" si="3"/>
        <v>2349.0100000000002</v>
      </c>
      <c r="AA51" s="130">
        <f>ROUND(Z51*index!$O$8,2)</f>
        <v>2349.0100000000002</v>
      </c>
      <c r="AB51" s="118">
        <f t="shared" si="4"/>
        <v>170.96000000000004</v>
      </c>
      <c r="AC51" s="24">
        <f t="shared" si="5"/>
        <v>31.2</v>
      </c>
      <c r="AD51" s="182">
        <f t="shared" si="6"/>
        <v>2209.25</v>
      </c>
      <c r="AE51" s="185">
        <f t="shared" si="17"/>
        <v>13.416499999999999</v>
      </c>
      <c r="AF51" s="35"/>
      <c r="AG51" s="41">
        <f t="shared" si="18"/>
        <v>3.4883000000000002</v>
      </c>
      <c r="AH51" s="26">
        <f t="shared" si="19"/>
        <v>7.5132000000000003</v>
      </c>
      <c r="AI51" s="26">
        <f t="shared" si="20"/>
        <v>4.6958000000000002</v>
      </c>
      <c r="AJ51" s="26">
        <f t="shared" si="21"/>
        <v>6.7083000000000004</v>
      </c>
      <c r="AK51" s="26">
        <f t="shared" si="22"/>
        <v>4.0250000000000004</v>
      </c>
      <c r="AL51" s="42">
        <f t="shared" si="23"/>
        <v>2.6833</v>
      </c>
      <c r="AM51" s="35"/>
      <c r="AN51" s="50">
        <f t="shared" si="24"/>
        <v>116.21</v>
      </c>
      <c r="AO51" s="51">
        <f t="shared" si="25"/>
        <v>232.41</v>
      </c>
      <c r="AP51" s="52">
        <f t="shared" si="26"/>
        <v>348.62</v>
      </c>
      <c r="AQ51" s="121"/>
      <c r="AR51" s="173">
        <v>35</v>
      </c>
      <c r="AS51" s="51">
        <f>ROUND(index!$O$33+((D51+F51+G51)*12)*index!$O$34,2)</f>
        <v>996.61</v>
      </c>
      <c r="AT51" s="52">
        <f>ROUND(index!$O$37+((D51+F51+G51)*12)*index!$O$38,2)</f>
        <v>786.05</v>
      </c>
      <c r="AU51" s="35"/>
      <c r="AV51" s="50">
        <f>ROUND(index!$O$33+(AD51*12)*index!$O$34,2)</f>
        <v>1005.97</v>
      </c>
      <c r="AW51" s="52">
        <f>ROUND(index!$O$37+(AD51*12)*index!$O$38,2)</f>
        <v>788.04</v>
      </c>
    </row>
    <row r="52" spans="1:49" x14ac:dyDescent="0.2">
      <c r="G52" s="12"/>
      <c r="H52" s="12"/>
      <c r="I52" s="12"/>
      <c r="M52" s="16"/>
      <c r="Y52" s="16"/>
      <c r="AR52" s="16"/>
    </row>
  </sheetData>
  <sheetProtection algorithmName="SHA-512" hashValue="+02M6XWCv67+fSdwNKtslKO6eEw5Of0wnIdTelSswFgY5ZaH3e8RDgiG1Ys7JyjDmvZmRATq8qyeTBZVtxYpUQ==" saltValue="IMRjLl2s0jVnwglWtYsUGQ==" spinCount="100000" sheet="1" objects="1" scenarios="1" autoFilter="0"/>
  <conditionalFormatting sqref="AB16:AB51">
    <cfRule type="cellIs" dxfId="7" priority="13" stopIfTrue="1" operator="greaterThan">
      <formula>0</formula>
    </cfRule>
    <cfRule type="cellIs" dxfId="6" priority="14" stopIfTrue="1" operator="lessThan">
      <formula>0</formula>
    </cfRule>
    <cfRule type="cellIs" dxfId="5" priority="15" stopIfTrue="1" operator="lessThan">
      <formula>-1086.96</formula>
    </cfRule>
    <cfRule type="cellIs" dxfId="4" priority="16" stopIfTrue="1" operator="lessThan">
      <formula>0</formula>
    </cfRule>
  </conditionalFormatting>
  <pageMargins left="1.1811023622047245" right="0.98425196850393704" top="1.56" bottom="0.62" header="0.51181102362204722" footer="0.51181102362204722"/>
  <pageSetup paperSize="9" scale="64" fitToWidth="0" pageOrder="overThenDown" orientation="landscape" r:id="rId1"/>
  <headerFooter>
    <oddHeader>&amp;L&amp;G&amp;C&amp;P/&amp;N&amp;RIndex juni 2017
Barema's Federale Gezondheidsdiensten</oddHeader>
  </headerFooter>
  <colBreaks count="2" manualBreakCount="2">
    <brk id="23" max="50" man="1"/>
    <brk id="42" max="50" man="1"/>
  </colBreaks>
  <legacy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ificbasisdoel!$A$56:$A$73</xm:f>
          </x14:formula1>
          <xm:sqref>I3</xm:sqref>
        </x14:dataValidation>
        <x14:dataValidation type="list" allowBlank="1" showInputMessage="1" showErrorMessage="1">
          <x14:formula1>
            <xm:f>basisjaarlonen!$A$51:$A$117</xm:f>
          </x14:formula1>
          <xm:sqref>E3</xm:sqref>
        </x14:dataValidation>
        <x14:dataValidation type="list" allowBlank="1" showInputMessage="1" showErrorMessage="1">
          <x14:formula1>
            <xm:f>index!$Q$23:$Q$24</xm:f>
          </x14:formula1>
          <xm:sqref>E5:E10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W52"/>
  <sheetViews>
    <sheetView tabSelected="1" zoomScaleNormal="100" workbookViewId="0">
      <pane xSplit="1" topLeftCell="B1" activePane="topRight" state="frozen"/>
      <selection activeCell="H17" sqref="H17"/>
      <selection pane="topRight" activeCell="E3" sqref="E3"/>
    </sheetView>
  </sheetViews>
  <sheetFormatPr defaultColWidth="9.140625" defaultRowHeight="12.75" x14ac:dyDescent="0.2"/>
  <cols>
    <col min="1" max="1" width="4.5703125" style="1" bestFit="1" customWidth="1"/>
    <col min="2" max="2" width="9.42578125" style="1" customWidth="1"/>
    <col min="3" max="4" width="10" style="1" customWidth="1"/>
    <col min="5" max="5" width="11.140625" style="1" customWidth="1"/>
    <col min="6" max="6" width="6.42578125" style="3" customWidth="1"/>
    <col min="7" max="7" width="6" style="1" customWidth="1"/>
    <col min="8" max="8" width="6.5703125" style="1" customWidth="1"/>
    <col min="9" max="9" width="8.140625" style="1" customWidth="1"/>
    <col min="10" max="10" width="8.28515625" style="1" customWidth="1"/>
    <col min="11" max="11" width="7.42578125" style="1" customWidth="1"/>
    <col min="12" max="12" width="11.140625" style="1" customWidth="1"/>
    <col min="13" max="13" width="2.7109375" style="1" customWidth="1"/>
    <col min="14" max="19" width="8.42578125" style="1" customWidth="1"/>
    <col min="20" max="20" width="2.7109375" style="1" customWidth="1"/>
    <col min="21" max="23" width="7.7109375" style="1" customWidth="1"/>
    <col min="24" max="24" width="2.7109375" style="1" customWidth="1"/>
    <col min="25" max="25" width="4.28515625" style="1" customWidth="1"/>
    <col min="26" max="26" width="13" style="1" hidden="1" customWidth="1"/>
    <col min="27" max="27" width="15.5703125" style="1" customWidth="1"/>
    <col min="28" max="28" width="9.5703125" style="1" customWidth="1"/>
    <col min="29" max="29" width="9.5703125" style="3" customWidth="1"/>
    <col min="30" max="30" width="15.28515625" style="1" customWidth="1"/>
    <col min="31" max="31" width="11.85546875" style="39" customWidth="1"/>
    <col min="32" max="32" width="2.7109375" style="1" customWidth="1"/>
    <col min="33" max="38" width="7.7109375" style="1" customWidth="1"/>
    <col min="39" max="39" width="2.7109375" style="1" customWidth="1"/>
    <col min="40" max="42" width="8" style="1" customWidth="1"/>
    <col min="43" max="43" width="2.7109375" style="1" customWidth="1"/>
    <col min="44" max="44" width="4.28515625" style="1" customWidth="1"/>
    <col min="45" max="46" width="19" style="1" customWidth="1"/>
    <col min="47" max="47" width="2.7109375" style="1" customWidth="1"/>
    <col min="48" max="49" width="22.85546875" style="1" customWidth="1"/>
    <col min="50" max="16384" width="9.140625" style="1"/>
  </cols>
  <sheetData>
    <row r="1" spans="1:49" ht="13.5" thickBot="1" x14ac:dyDescent="0.25"/>
    <row r="2" spans="1:49" ht="16.5" thickBot="1" x14ac:dyDescent="0.3">
      <c r="B2" s="190" t="s">
        <v>228</v>
      </c>
      <c r="C2" s="191"/>
      <c r="D2" s="191"/>
      <c r="E2" s="192"/>
      <c r="H2" s="190" t="s">
        <v>238</v>
      </c>
      <c r="I2" s="191"/>
      <c r="J2" s="191"/>
      <c r="K2" s="191"/>
      <c r="L2" s="192"/>
      <c r="AA2" s="224" t="s">
        <v>260</v>
      </c>
      <c r="AD2" s="224" t="s">
        <v>177</v>
      </c>
    </row>
    <row r="3" spans="1:49" s="36" customFormat="1" ht="16.5" thickBot="1" x14ac:dyDescent="0.25">
      <c r="B3" s="186" t="s">
        <v>226</v>
      </c>
      <c r="C3" s="187"/>
      <c r="D3" s="188"/>
      <c r="E3" s="199" t="s">
        <v>0</v>
      </c>
      <c r="G3" s="37"/>
      <c r="H3" s="193" t="s">
        <v>190</v>
      </c>
      <c r="I3" s="201" t="s">
        <v>157</v>
      </c>
      <c r="N3" s="148" t="s">
        <v>239</v>
      </c>
      <c r="O3" s="146"/>
      <c r="P3" s="146"/>
      <c r="Q3" s="146"/>
      <c r="R3" s="147"/>
      <c r="U3" s="148" t="s">
        <v>259</v>
      </c>
      <c r="V3" s="146"/>
      <c r="W3" s="147"/>
      <c r="AA3" s="189" t="str">
        <f>AD15</f>
        <v>1.12 --&gt; cat 4</v>
      </c>
      <c r="AC3" s="37"/>
      <c r="AD3" s="194">
        <f>AC14</f>
        <v>0.1825</v>
      </c>
      <c r="AE3" s="40"/>
      <c r="AG3" s="148" t="s">
        <v>239</v>
      </c>
      <c r="AH3" s="146"/>
      <c r="AI3" s="146"/>
      <c r="AJ3" s="146"/>
      <c r="AK3" s="147"/>
      <c r="AN3" s="148" t="s">
        <v>259</v>
      </c>
      <c r="AO3" s="146"/>
      <c r="AP3" s="147"/>
    </row>
    <row r="4" spans="1:49" ht="16.5" thickBot="1" x14ac:dyDescent="0.3">
      <c r="B4" s="211" t="s">
        <v>227</v>
      </c>
      <c r="C4" s="39"/>
      <c r="D4" s="39"/>
      <c r="F4" s="1"/>
      <c r="G4" s="3"/>
      <c r="N4" s="215" t="s">
        <v>240</v>
      </c>
      <c r="O4" s="16"/>
      <c r="P4" s="16"/>
      <c r="Q4" s="16"/>
      <c r="R4" s="17">
        <v>0.26</v>
      </c>
      <c r="U4" s="217" t="s">
        <v>256</v>
      </c>
      <c r="V4" s="218" t="s">
        <v>257</v>
      </c>
      <c r="W4" s="219" t="s">
        <v>258</v>
      </c>
      <c r="AD4" s="4"/>
      <c r="AG4" s="215" t="s">
        <v>240</v>
      </c>
      <c r="AH4" s="206"/>
      <c r="AI4" s="206"/>
      <c r="AJ4" s="206"/>
      <c r="AK4" s="226">
        <v>0.26</v>
      </c>
      <c r="AN4" s="217" t="s">
        <v>256</v>
      </c>
      <c r="AO4" s="218" t="s">
        <v>257</v>
      </c>
      <c r="AP4" s="219" t="s">
        <v>258</v>
      </c>
    </row>
    <row r="5" spans="1:49" ht="13.5" thickBot="1" x14ac:dyDescent="0.25">
      <c r="B5" s="202" t="s">
        <v>230</v>
      </c>
      <c r="C5" s="203"/>
      <c r="D5" s="204"/>
      <c r="E5" s="232" t="s">
        <v>280</v>
      </c>
      <c r="F5" s="1"/>
      <c r="G5" s="223" t="s">
        <v>232</v>
      </c>
      <c r="H5" s="1">
        <f t="shared" ref="H5:H10" si="0">IF(E5="oui",1,0)</f>
        <v>0</v>
      </c>
      <c r="N5" s="215" t="s">
        <v>241</v>
      </c>
      <c r="O5" s="16"/>
      <c r="P5" s="16"/>
      <c r="Q5" s="16"/>
      <c r="R5" s="17">
        <v>0.5</v>
      </c>
      <c r="U5" s="220">
        <v>5.2600000000000001E-2</v>
      </c>
      <c r="V5" s="221">
        <v>0.1052</v>
      </c>
      <c r="W5" s="222">
        <v>0.1578</v>
      </c>
      <c r="AG5" s="215" t="s">
        <v>268</v>
      </c>
      <c r="AH5" s="206"/>
      <c r="AI5" s="206"/>
      <c r="AJ5" s="206"/>
      <c r="AK5" s="226">
        <v>0.5</v>
      </c>
      <c r="AN5" s="220">
        <v>5.2600000000000001E-2</v>
      </c>
      <c r="AO5" s="221">
        <v>0.1052</v>
      </c>
      <c r="AP5" s="222">
        <v>0.1578</v>
      </c>
    </row>
    <row r="6" spans="1:49" ht="13.5" thickBot="1" x14ac:dyDescent="0.25">
      <c r="B6" s="205" t="s">
        <v>247</v>
      </c>
      <c r="C6" s="206"/>
      <c r="D6" s="207"/>
      <c r="E6" s="232" t="s">
        <v>280</v>
      </c>
      <c r="F6" s="1"/>
      <c r="G6" s="223" t="s">
        <v>233</v>
      </c>
      <c r="H6" s="1">
        <f t="shared" si="0"/>
        <v>0</v>
      </c>
      <c r="N6" s="215" t="s">
        <v>242</v>
      </c>
      <c r="O6" s="16"/>
      <c r="P6" s="16"/>
      <c r="Q6" s="16"/>
      <c r="R6" s="17">
        <v>0.56000000000000005</v>
      </c>
      <c r="AG6" s="215" t="s">
        <v>242</v>
      </c>
      <c r="AH6" s="206"/>
      <c r="AI6" s="206"/>
      <c r="AJ6" s="206"/>
      <c r="AK6" s="226">
        <v>0.56000000000000005</v>
      </c>
      <c r="AN6" s="220"/>
      <c r="AO6" s="221"/>
      <c r="AP6" s="222"/>
    </row>
    <row r="7" spans="1:49" ht="13.5" thickBot="1" x14ac:dyDescent="0.25">
      <c r="B7" s="205" t="s">
        <v>229</v>
      </c>
      <c r="C7" s="206"/>
      <c r="D7" s="207"/>
      <c r="E7" s="232" t="s">
        <v>280</v>
      </c>
      <c r="F7" s="1"/>
      <c r="G7" s="223" t="s">
        <v>234</v>
      </c>
      <c r="H7" s="1">
        <f t="shared" si="0"/>
        <v>0</v>
      </c>
      <c r="N7" s="215" t="s">
        <v>243</v>
      </c>
      <c r="O7" s="16"/>
      <c r="P7" s="16"/>
      <c r="Q7" s="16"/>
      <c r="R7" s="17">
        <v>0.56000000000000005</v>
      </c>
      <c r="AG7" s="215" t="s">
        <v>269</v>
      </c>
      <c r="AH7" s="206"/>
      <c r="AI7" s="206"/>
      <c r="AJ7" s="206"/>
      <c r="AK7" s="226">
        <v>0.56000000000000005</v>
      </c>
    </row>
    <row r="8" spans="1:49" ht="13.5" thickBot="1" x14ac:dyDescent="0.25">
      <c r="B8" s="205" t="s">
        <v>231</v>
      </c>
      <c r="C8" s="206"/>
      <c r="D8" s="207"/>
      <c r="E8" s="232" t="s">
        <v>280</v>
      </c>
      <c r="F8" s="1"/>
      <c r="G8" s="223" t="s">
        <v>235</v>
      </c>
      <c r="H8" s="1">
        <f t="shared" si="0"/>
        <v>0</v>
      </c>
      <c r="N8" s="215" t="s">
        <v>244</v>
      </c>
      <c r="O8" s="16"/>
      <c r="P8" s="16"/>
      <c r="Q8" s="16"/>
      <c r="R8" s="17">
        <v>0.35</v>
      </c>
      <c r="AG8" s="215" t="s">
        <v>270</v>
      </c>
      <c r="AH8" s="206"/>
      <c r="AI8" s="206"/>
      <c r="AJ8" s="206"/>
      <c r="AK8" s="226">
        <v>0.35</v>
      </c>
    </row>
    <row r="9" spans="1:49" ht="13.5" thickBot="1" x14ac:dyDescent="0.25">
      <c r="B9" s="205" t="s">
        <v>248</v>
      </c>
      <c r="C9" s="206"/>
      <c r="D9" s="207"/>
      <c r="E9" s="232" t="s">
        <v>280</v>
      </c>
      <c r="F9" s="1"/>
      <c r="G9" s="223" t="s">
        <v>237</v>
      </c>
      <c r="H9" s="1">
        <f t="shared" si="0"/>
        <v>0</v>
      </c>
      <c r="N9" s="215" t="s">
        <v>245</v>
      </c>
      <c r="O9" s="16"/>
      <c r="P9" s="16"/>
      <c r="Q9" s="16"/>
      <c r="R9" s="17">
        <v>0.5</v>
      </c>
      <c r="AG9" s="215" t="s">
        <v>271</v>
      </c>
      <c r="AH9" s="206"/>
      <c r="AI9" s="206"/>
      <c r="AJ9" s="206"/>
      <c r="AK9" s="226">
        <v>0.5</v>
      </c>
    </row>
    <row r="10" spans="1:49" ht="13.5" thickBot="1" x14ac:dyDescent="0.25">
      <c r="B10" s="208" t="s">
        <v>249</v>
      </c>
      <c r="C10" s="209"/>
      <c r="D10" s="210"/>
      <c r="E10" s="232" t="s">
        <v>280</v>
      </c>
      <c r="F10" s="1"/>
      <c r="G10" s="223" t="s">
        <v>236</v>
      </c>
      <c r="H10" s="1">
        <f t="shared" si="0"/>
        <v>0</v>
      </c>
      <c r="I10" s="39"/>
      <c r="N10" s="215" t="s">
        <v>246</v>
      </c>
      <c r="O10" s="16"/>
      <c r="P10" s="16"/>
      <c r="Q10" s="16"/>
      <c r="R10" s="17">
        <v>0.3</v>
      </c>
      <c r="AG10" s="215" t="s">
        <v>272</v>
      </c>
      <c r="AH10" s="206"/>
      <c r="AI10" s="206"/>
      <c r="AJ10" s="206"/>
      <c r="AK10" s="226">
        <v>0.3</v>
      </c>
    </row>
    <row r="11" spans="1:49" ht="13.5" thickBot="1" x14ac:dyDescent="0.25">
      <c r="B11" s="4"/>
      <c r="I11" s="127"/>
      <c r="N11" s="216" t="s">
        <v>275</v>
      </c>
      <c r="O11" s="10"/>
      <c r="P11" s="10"/>
      <c r="Q11" s="10" t="s">
        <v>274</v>
      </c>
      <c r="R11" s="19">
        <v>0.2</v>
      </c>
      <c r="AG11" s="216" t="s">
        <v>273</v>
      </c>
      <c r="AH11" s="209"/>
      <c r="AI11" s="209"/>
      <c r="AJ11" s="216"/>
      <c r="AK11" s="227">
        <v>0.2</v>
      </c>
    </row>
    <row r="12" spans="1:49" ht="16.5" thickBot="1" x14ac:dyDescent="0.3">
      <c r="AD12" s="140" t="s">
        <v>262</v>
      </c>
      <c r="AE12" s="140" t="s">
        <v>262</v>
      </c>
      <c r="AS12" s="197" t="s">
        <v>267</v>
      </c>
      <c r="AT12" s="197" t="s">
        <v>267</v>
      </c>
      <c r="AU12" s="39"/>
      <c r="AV12" s="197" t="s">
        <v>276</v>
      </c>
      <c r="AW12" s="197" t="s">
        <v>276</v>
      </c>
    </row>
    <row r="13" spans="1:49" ht="25.5" x14ac:dyDescent="0.2">
      <c r="B13" s="39" t="s">
        <v>252</v>
      </c>
      <c r="C13" s="212" t="s">
        <v>254</v>
      </c>
      <c r="D13" s="212" t="s">
        <v>255</v>
      </c>
      <c r="E13" s="212" t="s">
        <v>254</v>
      </c>
      <c r="F13" s="212"/>
      <c r="G13" s="212"/>
      <c r="H13" s="212"/>
      <c r="I13" s="212"/>
      <c r="J13" s="212"/>
      <c r="K13" s="212"/>
      <c r="L13" s="213" t="s">
        <v>250</v>
      </c>
      <c r="M13" s="6"/>
      <c r="N13" s="6"/>
      <c r="O13" s="6"/>
      <c r="P13" s="6"/>
      <c r="Q13" s="6"/>
      <c r="R13" s="6"/>
      <c r="S13" s="6"/>
      <c r="T13" s="6"/>
      <c r="U13" s="6"/>
      <c r="V13" s="6"/>
      <c r="W13" s="6"/>
      <c r="X13" s="6"/>
      <c r="Y13" s="6"/>
      <c r="AA13" s="214" t="s">
        <v>183</v>
      </c>
      <c r="AB13" s="39" t="s">
        <v>178</v>
      </c>
      <c r="AC13" s="39" t="s">
        <v>177</v>
      </c>
      <c r="AD13" s="140" t="s">
        <v>263</v>
      </c>
      <c r="AE13" s="140" t="s">
        <v>263</v>
      </c>
      <c r="AF13" s="6"/>
      <c r="AG13" s="6"/>
      <c r="AH13" s="6"/>
      <c r="AI13" s="6"/>
      <c r="AJ13" s="6"/>
      <c r="AK13" s="6"/>
      <c r="AL13" s="6"/>
      <c r="AM13" s="6"/>
      <c r="AN13" s="6"/>
      <c r="AO13" s="6"/>
      <c r="AP13" s="6"/>
      <c r="AQ13" s="6"/>
      <c r="AR13" s="6"/>
      <c r="AS13" s="230" t="s">
        <v>265</v>
      </c>
      <c r="AT13" s="230" t="s">
        <v>266</v>
      </c>
      <c r="AU13" s="140"/>
      <c r="AV13" s="230" t="s">
        <v>265</v>
      </c>
      <c r="AW13" s="230" t="s">
        <v>266</v>
      </c>
    </row>
    <row r="14" spans="1:49" ht="26.25" thickBot="1" x14ac:dyDescent="0.25">
      <c r="B14" s="214" t="s">
        <v>253</v>
      </c>
      <c r="C14" s="214" t="s">
        <v>253</v>
      </c>
      <c r="D14" s="214" t="s">
        <v>251</v>
      </c>
      <c r="E14" s="214" t="s">
        <v>264</v>
      </c>
      <c r="F14" s="214" t="s">
        <v>232</v>
      </c>
      <c r="G14" s="214" t="s">
        <v>233</v>
      </c>
      <c r="H14" s="214" t="s">
        <v>234</v>
      </c>
      <c r="I14" s="214" t="s">
        <v>235</v>
      </c>
      <c r="J14" s="214" t="s">
        <v>237</v>
      </c>
      <c r="K14" s="214" t="s">
        <v>236</v>
      </c>
      <c r="L14" s="214" t="s">
        <v>251</v>
      </c>
      <c r="M14" s="4"/>
      <c r="N14" s="212" t="s">
        <v>264</v>
      </c>
      <c r="O14" s="212" t="s">
        <v>264</v>
      </c>
      <c r="P14" s="212" t="s">
        <v>264</v>
      </c>
      <c r="Q14" s="212" t="s">
        <v>264</v>
      </c>
      <c r="R14" s="212" t="s">
        <v>264</v>
      </c>
      <c r="S14" s="212" t="s">
        <v>264</v>
      </c>
      <c r="T14" s="212"/>
      <c r="U14" s="212" t="s">
        <v>251</v>
      </c>
      <c r="V14" s="212" t="s">
        <v>251</v>
      </c>
      <c r="W14" s="212" t="s">
        <v>251</v>
      </c>
      <c r="X14" s="14"/>
      <c r="Y14" s="14"/>
      <c r="Z14" s="1" t="s">
        <v>175</v>
      </c>
      <c r="AA14" s="39" t="s">
        <v>261</v>
      </c>
      <c r="AB14" s="39" t="s">
        <v>279</v>
      </c>
      <c r="AC14" s="225">
        <f>index!$S$9</f>
        <v>0.1825</v>
      </c>
      <c r="AD14" s="140" t="s">
        <v>251</v>
      </c>
      <c r="AE14" s="140" t="s">
        <v>264</v>
      </c>
      <c r="AF14" s="14"/>
      <c r="AG14" s="212" t="s">
        <v>264</v>
      </c>
      <c r="AH14" s="212" t="s">
        <v>264</v>
      </c>
      <c r="AI14" s="212" t="s">
        <v>264</v>
      </c>
      <c r="AJ14" s="212" t="s">
        <v>264</v>
      </c>
      <c r="AK14" s="212" t="s">
        <v>264</v>
      </c>
      <c r="AL14" s="212" t="s">
        <v>264</v>
      </c>
      <c r="AM14" s="14"/>
      <c r="AN14" s="212" t="s">
        <v>251</v>
      </c>
      <c r="AO14" s="212" t="s">
        <v>251</v>
      </c>
      <c r="AP14" s="212" t="s">
        <v>251</v>
      </c>
      <c r="AQ14" s="14"/>
      <c r="AR14" s="14"/>
      <c r="AS14" s="231" t="s">
        <v>253</v>
      </c>
      <c r="AT14" s="231" t="s">
        <v>253</v>
      </c>
      <c r="AU14" s="212"/>
      <c r="AV14" s="231" t="s">
        <v>253</v>
      </c>
      <c r="AW14" s="231" t="s">
        <v>253</v>
      </c>
    </row>
    <row r="15" spans="1:49" s="139" customFormat="1" ht="26.25" thickBot="1" x14ac:dyDescent="0.25">
      <c r="A15" s="131" t="s">
        <v>27</v>
      </c>
      <c r="B15" s="38" t="str">
        <f>$E$3</f>
        <v>1.12</v>
      </c>
      <c r="C15" s="131" t="str">
        <f>$E$3</f>
        <v>1.12</v>
      </c>
      <c r="D15" s="38" t="str">
        <f>$E$3</f>
        <v>1.12</v>
      </c>
      <c r="E15" s="131" t="str">
        <f>$E$3</f>
        <v>1.12</v>
      </c>
      <c r="F15" s="131"/>
      <c r="G15" s="131"/>
      <c r="H15" s="131"/>
      <c r="I15" s="38"/>
      <c r="J15" s="131"/>
      <c r="K15" s="131"/>
      <c r="L15" s="38" t="str">
        <f>$E$3</f>
        <v>1.12</v>
      </c>
      <c r="M15" s="132"/>
      <c r="N15" s="133">
        <v>0.26</v>
      </c>
      <c r="O15" s="133">
        <v>0.56000000000000005</v>
      </c>
      <c r="P15" s="133">
        <v>0.35</v>
      </c>
      <c r="Q15" s="133">
        <v>0.5</v>
      </c>
      <c r="R15" s="133">
        <v>0.3</v>
      </c>
      <c r="S15" s="133">
        <v>0.2</v>
      </c>
      <c r="T15" s="134"/>
      <c r="U15" s="135">
        <v>5.2600000000000001E-2</v>
      </c>
      <c r="V15" s="135">
        <v>0.1052</v>
      </c>
      <c r="W15" s="135">
        <v>0.1578</v>
      </c>
      <c r="X15" s="134"/>
      <c r="Y15" s="131" t="s">
        <v>27</v>
      </c>
      <c r="Z15" s="136" t="str">
        <f>$I$3</f>
        <v>cat 4</v>
      </c>
      <c r="AA15" s="38" t="str">
        <f>$I$3</f>
        <v>cat 4</v>
      </c>
      <c r="AB15" s="137"/>
      <c r="AC15" s="137"/>
      <c r="AD15" s="38" t="str">
        <f>CONCATENATE($E$3," --&gt; ",$I$3)</f>
        <v>1.12 --&gt; cat 4</v>
      </c>
      <c r="AE15" s="138" t="str">
        <f>CONCATENATE($E$3,"--&gt;",$I$3)</f>
        <v>1.12--&gt;cat 4</v>
      </c>
      <c r="AF15" s="134"/>
      <c r="AG15" s="133">
        <v>0.26</v>
      </c>
      <c r="AH15" s="133">
        <v>0.56000000000000005</v>
      </c>
      <c r="AI15" s="133">
        <v>0.35</v>
      </c>
      <c r="AJ15" s="133">
        <v>0.5</v>
      </c>
      <c r="AK15" s="133">
        <v>0.3</v>
      </c>
      <c r="AL15" s="133">
        <v>0.2</v>
      </c>
      <c r="AM15" s="134"/>
      <c r="AN15" s="133">
        <v>5.2600000000000001E-2</v>
      </c>
      <c r="AO15" s="133">
        <v>0.1052</v>
      </c>
      <c r="AP15" s="133">
        <v>0.1578</v>
      </c>
      <c r="AQ15" s="134"/>
      <c r="AR15" s="133" t="s">
        <v>27</v>
      </c>
      <c r="AS15" s="133" t="str">
        <f>E3</f>
        <v>1.12</v>
      </c>
      <c r="AT15" s="133" t="str">
        <f>E3</f>
        <v>1.12</v>
      </c>
      <c r="AU15" s="134"/>
      <c r="AV15" s="133" t="str">
        <f>AD15</f>
        <v>1.12 --&gt; cat 4</v>
      </c>
      <c r="AW15" s="133" t="str">
        <f>AD15</f>
        <v>1.12 --&gt; cat 4</v>
      </c>
    </row>
    <row r="16" spans="1:49" s="21" customFormat="1" ht="12" x14ac:dyDescent="0.2">
      <c r="A16" s="149">
        <v>0</v>
      </c>
      <c r="B16" s="200">
        <f t="shared" ref="B16:B51" si="1">VLOOKUP(E$3,basisjaarloonbis,$A16+2,FALSE)</f>
        <v>12384.81</v>
      </c>
      <c r="C16" s="120">
        <f>ROUND(B16*index!$O$7,2)</f>
        <v>20724.740000000002</v>
      </c>
      <c r="D16" s="174">
        <f>ROUND((B16/12)*index!$O$7,2)</f>
        <v>1727.06</v>
      </c>
      <c r="E16" s="177">
        <f t="shared" ref="E16:E51" si="2">ROUND(C16/(52*38),4)</f>
        <v>10.488200000000001</v>
      </c>
      <c r="F16" s="7">
        <f>(ROUND(IF(B16&lt;=index!$L$14,index!$P$14*index!$O$7/12,IF(B16&lt;=(index!$L$14*0.925+index!$P$14/2)/0.925,((index!$L$14*0.925+index!$P$14)-B16*0.925)*index!$O$7/12,IF(B16&lt;=index!$L$15,(index!$P$15)*index!$O$7/12,IF(B16&lt;=(index!$L$15*0.925+index!$P$15)/0.925,((index!$L$15*0.925+index!$P$15)-B16*0.925)*index!$O$7/12,0)))),2))*$H$5</f>
        <v>0</v>
      </c>
      <c r="G16" s="7">
        <f>(ROUND(IF(B16&lt;=index!$L$14,index!$S$14*index!$O$7/12,IF(B16&lt;=(index!$L$14*0.925+index!$S$14/2)/0.925,((index!$L$14*0.925+index!$S$14)-B16*0.925)*index!$O$7/12,IF(B16&lt;=index!$L$15,(index!$S$15)*index!$O$7/12,IF(B16&lt;=(index!$L$15*0.925+index!$S$15)/0.925,((index!$L$15*0.925+index!$S$15)-B16*0.925)*index!$O$7/12,0)))),2))*$H$6</f>
        <v>0</v>
      </c>
      <c r="H16" s="150">
        <f>IF(A16&lt;18,0,ROUND((index!$N$25),2)*$H$7)</f>
        <v>0</v>
      </c>
      <c r="I16" s="11">
        <f>+ROUND((D16)*0.04,2)*$H$8</f>
        <v>0</v>
      </c>
      <c r="J16" s="116">
        <f>ROUND(index!$N$29/12,2)*$H$9</f>
        <v>0</v>
      </c>
      <c r="K16" s="120">
        <f>ROUND(index!$N$30/12,2)*$H$10</f>
        <v>0</v>
      </c>
      <c r="L16" s="174">
        <f>IF((SUM(D16:K16)-E16)&lt;index!$O$3,index!$O$3,SUM(D16:K16)-E16)</f>
        <v>1793.85</v>
      </c>
      <c r="M16" s="35"/>
      <c r="N16" s="41">
        <f>ROUND(E16*$N$15,4)</f>
        <v>2.7269000000000001</v>
      </c>
      <c r="O16" s="26">
        <f>ROUND(E16*$O$15,4)</f>
        <v>5.8734000000000002</v>
      </c>
      <c r="P16" s="26">
        <f>ROUND(E16*$P$15,4)</f>
        <v>3.6709000000000001</v>
      </c>
      <c r="Q16" s="26">
        <f>ROUND(E16*$Q$15,4)</f>
        <v>5.2441000000000004</v>
      </c>
      <c r="R16" s="26">
        <f>ROUND(E16*$R$15,4)</f>
        <v>3.1465000000000001</v>
      </c>
      <c r="S16" s="42">
        <f>ROUND(E16*$S$15,4)</f>
        <v>2.0975999999999999</v>
      </c>
      <c r="T16" s="35"/>
      <c r="U16" s="48">
        <f>ROUND(D16*$U$15,2)</f>
        <v>90.84</v>
      </c>
      <c r="V16" s="22">
        <f>ROUND(D16*$V$15,2)</f>
        <v>181.69</v>
      </c>
      <c r="W16" s="49">
        <f>ROUND(D16*$W$15,2)</f>
        <v>272.52999999999997</v>
      </c>
      <c r="X16" s="35"/>
      <c r="Y16" s="124">
        <v>0</v>
      </c>
      <c r="Z16" s="54">
        <f t="shared" ref="Z16:Z51" si="3">VLOOKUP(I$3,ificbasisdoel,$A16+2,FALSE)</f>
        <v>1903.79</v>
      </c>
      <c r="AA16" s="128">
        <f>ROUND(Z16*index!$O$8,2)</f>
        <v>1903.79</v>
      </c>
      <c r="AB16" s="116">
        <f t="shared" ref="AB16:AB51" si="4">+AA16-L16</f>
        <v>109.94000000000005</v>
      </c>
      <c r="AC16" s="20">
        <f t="shared" ref="AC16:AC51" si="5">ROUND(IF(AB16&gt;0,AB16*$AC$14,0),2)</f>
        <v>20.059999999999999</v>
      </c>
      <c r="AD16" s="180">
        <f t="shared" ref="AD16:AD51" si="6">IF(L16+AC16&lt;=AA16,L16+AC16,AA16)</f>
        <v>1813.9099999999999</v>
      </c>
      <c r="AE16" s="183">
        <f>ROUND(AD16*12/1976,4)</f>
        <v>11.015599999999999</v>
      </c>
      <c r="AF16" s="35"/>
      <c r="AG16" s="41">
        <f>ROUND(AE16*$AG$15,4)</f>
        <v>2.8641000000000001</v>
      </c>
      <c r="AH16" s="26">
        <f>ROUND(AE16*$AH$15,4)</f>
        <v>6.1687000000000003</v>
      </c>
      <c r="AI16" s="26">
        <f>ROUND(AE16*$AI$15,4)</f>
        <v>3.8555000000000001</v>
      </c>
      <c r="AJ16" s="26">
        <f>ROUND(AE16*$AJ$15,4)</f>
        <v>5.5077999999999996</v>
      </c>
      <c r="AK16" s="26">
        <f>ROUND(AE16*$AK$15,4)</f>
        <v>3.3047</v>
      </c>
      <c r="AL16" s="42">
        <f>ROUND(AE16*$AL$15,4)</f>
        <v>2.2031000000000001</v>
      </c>
      <c r="AM16" s="35"/>
      <c r="AN16" s="48">
        <f>ROUND(AD16*$AN$15,2)</f>
        <v>95.41</v>
      </c>
      <c r="AO16" s="22">
        <f>ROUND(AD16*$AO$15,2)</f>
        <v>190.82</v>
      </c>
      <c r="AP16" s="49">
        <f>ROUND(AD16*$AP$15,2)</f>
        <v>286.23</v>
      </c>
      <c r="AQ16" s="121"/>
      <c r="AR16" s="171">
        <v>0</v>
      </c>
      <c r="AS16" s="22">
        <f>ROUND(index!$O$33+((D16+F16+G16)*12)*index!$O$34,2)</f>
        <v>861.31</v>
      </c>
      <c r="AT16" s="49">
        <f>ROUND(index!$O$37+((D16+F16+G16)*12)*index!$O$38,2)</f>
        <v>757.37</v>
      </c>
      <c r="AU16" s="35"/>
      <c r="AV16" s="48">
        <f>ROUND(index!$O$33+(AD16*12)*index!$O$34,2)</f>
        <v>887.36</v>
      </c>
      <c r="AW16" s="49">
        <f>ROUND(index!$O$37+(AD16*12)*index!$O$38,2)</f>
        <v>762.89</v>
      </c>
    </row>
    <row r="17" spans="1:49" s="21" customFormat="1" ht="12" x14ac:dyDescent="0.2">
      <c r="A17" s="57">
        <v>1</v>
      </c>
      <c r="B17" s="117">
        <f t="shared" si="1"/>
        <v>13422.15</v>
      </c>
      <c r="C17" s="122">
        <f>ROUND(B17*index!$O$7,2)</f>
        <v>22460.63</v>
      </c>
      <c r="D17" s="175">
        <f>ROUND((B17/12)*index!$O$7,2)</f>
        <v>1871.72</v>
      </c>
      <c r="E17" s="178">
        <f t="shared" si="2"/>
        <v>11.3667</v>
      </c>
      <c r="F17" s="8">
        <f>(ROUND(IF(B17&lt;=index!$L$14,index!$P$14*index!$O$7/12,IF(B17&lt;=(index!$L$14*0.925+index!$P$14/2)/0.925,((index!$L$14*0.925+index!$P$14)-B17*0.925)*index!$O$7/12,IF(B17&lt;=index!$L$15,(index!$P$15)*index!$O$7/12,IF(B17&lt;=(index!$L$15*0.925+index!$P$15)/0.925,((index!$L$15*0.925+index!$P$15)-B17*0.925)*index!$O$7/12,0)))),2))*$H$5</f>
        <v>0</v>
      </c>
      <c r="G17" s="8">
        <f>(ROUND(IF(B17&lt;=index!$L$14,index!$S$14*index!$O$7/12,IF(B17&lt;=(index!$L$14*0.925+index!$S$14/2)/0.925,((index!$L$14*0.925+index!$S$14)-B17*0.925)*index!$O$7/12,IF(B17&lt;=index!$L$15,(index!$S$15)*index!$O$7/12,IF(B17&lt;=(index!$L$15*0.925+index!$S$15)/0.925,((index!$L$15*0.925+index!$S$15)-B17*0.925)*index!$O$7/12,0)))),2))*$H$6</f>
        <v>0</v>
      </c>
      <c r="H17" s="119">
        <f>IF(A17&lt;18,0,ROUND((index!$N$25),2)*$H$7)</f>
        <v>0</v>
      </c>
      <c r="I17" s="8">
        <f t="shared" ref="I17:I24" si="7">+ROUND((D17)*0.04,2)*$H$8</f>
        <v>0</v>
      </c>
      <c r="J17" s="117">
        <f>ROUND(index!$N$29/12,2)*$H$9</f>
        <v>0</v>
      </c>
      <c r="K17" s="122">
        <f>ROUND(index!$N$30/12,2)*$H$10</f>
        <v>0</v>
      </c>
      <c r="L17" s="175">
        <f>IF((SUM(D17:K17)-E17)&lt;index!$O$3,index!$O$3,SUM(D17:K17)-E17)</f>
        <v>1871.72</v>
      </c>
      <c r="M17" s="35"/>
      <c r="N17" s="43">
        <f t="shared" ref="N17:N51" si="8">ROUND(E17*$N$15,4)</f>
        <v>2.9552999999999998</v>
      </c>
      <c r="O17" s="27">
        <f t="shared" ref="O17:O51" si="9">ROUND(E17*$O$15,4)</f>
        <v>6.3654000000000002</v>
      </c>
      <c r="P17" s="27">
        <f t="shared" ref="P17:P51" si="10">ROUND(E17*$P$15,4)</f>
        <v>3.9782999999999999</v>
      </c>
      <c r="Q17" s="27">
        <f t="shared" ref="Q17:Q51" si="11">ROUND(E17*$Q$15,4)</f>
        <v>5.6833999999999998</v>
      </c>
      <c r="R17" s="27">
        <f t="shared" ref="R17:R51" si="12">ROUND(E17*$R$15,4)</f>
        <v>3.41</v>
      </c>
      <c r="S17" s="44">
        <f t="shared" ref="S17:S51" si="13">ROUND(E17*$S$15,4)</f>
        <v>2.2732999999999999</v>
      </c>
      <c r="T17" s="35"/>
      <c r="U17" s="48">
        <f t="shared" ref="U17:U51" si="14">ROUND(D17*$U$15,2)</f>
        <v>98.45</v>
      </c>
      <c r="V17" s="22">
        <f t="shared" ref="V17:V51" si="15">ROUND(D17*$V$15,2)</f>
        <v>196.9</v>
      </c>
      <c r="W17" s="49">
        <f t="shared" ref="W17:W51" si="16">ROUND(D17*$W$15,2)</f>
        <v>295.36</v>
      </c>
      <c r="X17" s="35"/>
      <c r="Y17" s="124">
        <v>1</v>
      </c>
      <c r="Z17" s="55">
        <f t="shared" si="3"/>
        <v>1938.72</v>
      </c>
      <c r="AA17" s="129">
        <f>ROUND(Z17*index!$O$8,2)</f>
        <v>1938.72</v>
      </c>
      <c r="AB17" s="117">
        <f t="shared" si="4"/>
        <v>67</v>
      </c>
      <c r="AC17" s="23">
        <f t="shared" si="5"/>
        <v>12.23</v>
      </c>
      <c r="AD17" s="181">
        <f t="shared" si="6"/>
        <v>1883.95</v>
      </c>
      <c r="AE17" s="184">
        <f t="shared" ref="AE17:AE51" si="17">ROUND(AD17*12/1976,4)</f>
        <v>11.441000000000001</v>
      </c>
      <c r="AF17" s="35"/>
      <c r="AG17" s="41">
        <f t="shared" ref="AG17:AG51" si="18">ROUND(AE17*$AG$15,4)</f>
        <v>2.9746999999999999</v>
      </c>
      <c r="AH17" s="26">
        <f t="shared" ref="AH17:AH51" si="19">ROUND(AE17*$AH$15,4)</f>
        <v>6.407</v>
      </c>
      <c r="AI17" s="26">
        <f t="shared" ref="AI17:AI51" si="20">ROUND(AE17*$AI$15,4)</f>
        <v>4.0044000000000004</v>
      </c>
      <c r="AJ17" s="26">
        <f t="shared" ref="AJ17:AJ51" si="21">ROUND(AE17*$AJ$15,4)</f>
        <v>5.7205000000000004</v>
      </c>
      <c r="AK17" s="26">
        <f t="shared" ref="AK17:AK51" si="22">ROUND(AE17*$AK$15,4)</f>
        <v>3.4323000000000001</v>
      </c>
      <c r="AL17" s="42">
        <f t="shared" ref="AL17:AL51" si="23">ROUND(AE17*$AL$15,4)</f>
        <v>2.2881999999999998</v>
      </c>
      <c r="AM17" s="35"/>
      <c r="AN17" s="48">
        <f t="shared" ref="AN17:AN51" si="24">ROUND(AD17*$AN$15,2)</f>
        <v>99.1</v>
      </c>
      <c r="AO17" s="22">
        <f t="shared" ref="AO17:AO51" si="25">ROUND(AD17*$AO$15,2)</f>
        <v>198.19</v>
      </c>
      <c r="AP17" s="49">
        <f t="shared" ref="AP17:AP51" si="26">ROUND(AD17*$AP$15,2)</f>
        <v>297.29000000000002</v>
      </c>
      <c r="AQ17" s="121"/>
      <c r="AR17" s="171">
        <v>1</v>
      </c>
      <c r="AS17" s="22">
        <f>ROUND(index!$O$33+((D17+F17+G17)*12)*index!$O$34,2)</f>
        <v>904.71</v>
      </c>
      <c r="AT17" s="49">
        <f>ROUND(index!$O$37+((D17+F17+G17)*12)*index!$O$38,2)</f>
        <v>766.57</v>
      </c>
      <c r="AU17" s="35"/>
      <c r="AV17" s="48">
        <f>ROUND(index!$O$33+(AD17*12)*index!$O$34,2)</f>
        <v>908.38</v>
      </c>
      <c r="AW17" s="49">
        <f>ROUND(index!$O$37+(AD17*12)*index!$O$38,2)</f>
        <v>767.35</v>
      </c>
    </row>
    <row r="18" spans="1:49" s="21" customFormat="1" ht="12" x14ac:dyDescent="0.2">
      <c r="A18" s="57">
        <v>2</v>
      </c>
      <c r="B18" s="117">
        <f t="shared" si="1"/>
        <v>13492.67</v>
      </c>
      <c r="C18" s="122">
        <f>ROUND(B18*index!$O$7,2)</f>
        <v>22578.63</v>
      </c>
      <c r="D18" s="175">
        <f>ROUND((B18/12)*index!$O$7,2)</f>
        <v>1881.55</v>
      </c>
      <c r="E18" s="178">
        <f t="shared" si="2"/>
        <v>11.426399999999999</v>
      </c>
      <c r="F18" s="8">
        <f>(ROUND(IF(B18&lt;=index!$L$14,index!$P$14*index!$O$7/12,IF(B18&lt;=(index!$L$14*0.925+index!$P$14/2)/0.925,((index!$L$14*0.925+index!$P$14)-B18*0.925)*index!$O$7/12,IF(B18&lt;=index!$L$15,(index!$P$15)*index!$O$7/12,IF(B18&lt;=(index!$L$15*0.925+index!$P$15)/0.925,((index!$L$15*0.925+index!$P$15)-B18*0.925)*index!$O$7/12,0)))),2))*$H$5</f>
        <v>0</v>
      </c>
      <c r="G18" s="8">
        <f>(ROUND(IF(B18&lt;=index!$L$14,index!$S$14*index!$O$7/12,IF(B18&lt;=(index!$L$14*0.925+index!$S$14/2)/0.925,((index!$L$14*0.925+index!$S$14)-B18*0.925)*index!$O$7/12,IF(B18&lt;=index!$L$15,(index!$S$15)*index!$O$7/12,IF(B18&lt;=(index!$L$15*0.925+index!$S$15)/0.925,((index!$L$15*0.925+index!$S$15)-B18*0.925)*index!$O$7/12,0)))),2))*$H$6</f>
        <v>0</v>
      </c>
      <c r="H18" s="119">
        <f>IF(A18&lt;18,0,ROUND((index!$N$25),2)*$H$7)</f>
        <v>0</v>
      </c>
      <c r="I18" s="8">
        <f t="shared" si="7"/>
        <v>0</v>
      </c>
      <c r="J18" s="117">
        <f>ROUND(index!$N$29/12,2)*$H$9</f>
        <v>0</v>
      </c>
      <c r="K18" s="122">
        <f>ROUND(index!$N$30/12,2)*$H$10</f>
        <v>0</v>
      </c>
      <c r="L18" s="175">
        <f>IF((SUM(D18:K18)-E18)&lt;index!$O$3,index!$O$3,SUM(D18:K18)-E18)</f>
        <v>1881.55</v>
      </c>
      <c r="M18" s="35"/>
      <c r="N18" s="43">
        <f t="shared" si="8"/>
        <v>2.9708999999999999</v>
      </c>
      <c r="O18" s="27">
        <f t="shared" si="9"/>
        <v>6.3987999999999996</v>
      </c>
      <c r="P18" s="27">
        <f t="shared" si="10"/>
        <v>3.9992000000000001</v>
      </c>
      <c r="Q18" s="27">
        <f t="shared" si="11"/>
        <v>5.7131999999999996</v>
      </c>
      <c r="R18" s="27">
        <f t="shared" si="12"/>
        <v>3.4279000000000002</v>
      </c>
      <c r="S18" s="44">
        <f t="shared" si="13"/>
        <v>2.2852999999999999</v>
      </c>
      <c r="T18" s="35"/>
      <c r="U18" s="48">
        <f t="shared" si="14"/>
        <v>98.97</v>
      </c>
      <c r="V18" s="22">
        <f t="shared" si="15"/>
        <v>197.94</v>
      </c>
      <c r="W18" s="49">
        <f t="shared" si="16"/>
        <v>296.91000000000003</v>
      </c>
      <c r="X18" s="35"/>
      <c r="Y18" s="124">
        <v>2</v>
      </c>
      <c r="Z18" s="55">
        <f t="shared" si="3"/>
        <v>1971.62</v>
      </c>
      <c r="AA18" s="129">
        <f>ROUND(Z18*index!$O$8,2)</f>
        <v>1971.62</v>
      </c>
      <c r="AB18" s="117">
        <f t="shared" si="4"/>
        <v>90.069999999999936</v>
      </c>
      <c r="AC18" s="23">
        <f t="shared" si="5"/>
        <v>16.440000000000001</v>
      </c>
      <c r="AD18" s="181">
        <f t="shared" si="6"/>
        <v>1897.99</v>
      </c>
      <c r="AE18" s="184">
        <f t="shared" si="17"/>
        <v>11.526300000000001</v>
      </c>
      <c r="AF18" s="35"/>
      <c r="AG18" s="41">
        <f t="shared" si="18"/>
        <v>2.9967999999999999</v>
      </c>
      <c r="AH18" s="26">
        <f t="shared" si="19"/>
        <v>6.4546999999999999</v>
      </c>
      <c r="AI18" s="26">
        <f t="shared" si="20"/>
        <v>4.0342000000000002</v>
      </c>
      <c r="AJ18" s="26">
        <f t="shared" si="21"/>
        <v>5.7632000000000003</v>
      </c>
      <c r="AK18" s="26">
        <f t="shared" si="22"/>
        <v>3.4579</v>
      </c>
      <c r="AL18" s="42">
        <f t="shared" si="23"/>
        <v>2.3052999999999999</v>
      </c>
      <c r="AM18" s="35"/>
      <c r="AN18" s="48">
        <f t="shared" si="24"/>
        <v>99.83</v>
      </c>
      <c r="AO18" s="22">
        <f t="shared" si="25"/>
        <v>199.67</v>
      </c>
      <c r="AP18" s="49">
        <f t="shared" si="26"/>
        <v>299.5</v>
      </c>
      <c r="AQ18" s="121"/>
      <c r="AR18" s="171">
        <v>2</v>
      </c>
      <c r="AS18" s="22">
        <f>ROUND(index!$O$33+((D18+F18+G18)*12)*index!$O$34,2)</f>
        <v>907.66</v>
      </c>
      <c r="AT18" s="49">
        <f>ROUND(index!$O$37+((D18+F18+G18)*12)*index!$O$38,2)</f>
        <v>767.2</v>
      </c>
      <c r="AU18" s="35"/>
      <c r="AV18" s="48">
        <f>ROUND(index!$O$33+(AD18*12)*index!$O$34,2)</f>
        <v>912.59</v>
      </c>
      <c r="AW18" s="49">
        <f>ROUND(index!$O$37+(AD18*12)*index!$O$38,2)</f>
        <v>768.24</v>
      </c>
    </row>
    <row r="19" spans="1:49" s="21" customFormat="1" ht="12" x14ac:dyDescent="0.2">
      <c r="A19" s="57">
        <v>3</v>
      </c>
      <c r="B19" s="117">
        <f t="shared" si="1"/>
        <v>13563.17</v>
      </c>
      <c r="C19" s="122">
        <f>ROUND(B19*index!$O$7,2)</f>
        <v>22696.61</v>
      </c>
      <c r="D19" s="175">
        <f>ROUND((B19/12)*index!$O$7,2)</f>
        <v>1891.38</v>
      </c>
      <c r="E19" s="178">
        <f t="shared" si="2"/>
        <v>11.4861</v>
      </c>
      <c r="F19" s="8">
        <f>(ROUND(IF(B19&lt;=index!$L$14,index!$P$14*index!$O$7/12,IF(B19&lt;=(index!$L$14*0.925+index!$P$14/2)/0.925,((index!$L$14*0.925+index!$P$14)-B19*0.925)*index!$O$7/12,IF(B19&lt;=index!$L$15,(index!$P$15)*index!$O$7/12,IF(B19&lt;=(index!$L$15*0.925+index!$P$15)/0.925,((index!$L$15*0.925+index!$P$15)-B19*0.925)*index!$O$7/12,0)))),2))*$H$5</f>
        <v>0</v>
      </c>
      <c r="G19" s="8">
        <f>(ROUND(IF(B19&lt;=index!$L$14,index!$S$14*index!$O$7/12,IF(B19&lt;=(index!$L$14*0.925+index!$S$14/2)/0.925,((index!$L$14*0.925+index!$S$14)-B19*0.925)*index!$O$7/12,IF(B19&lt;=index!$L$15,(index!$S$15)*index!$O$7/12,IF(B19&lt;=(index!$L$15*0.925+index!$S$15)/0.925,((index!$L$15*0.925+index!$S$15)-B19*0.925)*index!$O$7/12,0)))),2))*$H$6</f>
        <v>0</v>
      </c>
      <c r="H19" s="119">
        <f>IF(A19&lt;18,0,ROUND((index!$N$25),2)*$H$7)</f>
        <v>0</v>
      </c>
      <c r="I19" s="8">
        <f t="shared" si="7"/>
        <v>0</v>
      </c>
      <c r="J19" s="117">
        <f>ROUND(index!$N$29/12,2)*$H$9</f>
        <v>0</v>
      </c>
      <c r="K19" s="122">
        <f>ROUND(index!$N$30/12,2)*$H$10</f>
        <v>0</v>
      </c>
      <c r="L19" s="175">
        <f>IF((SUM(D19:K19)-E19)&lt;index!$O$3,index!$O$3,SUM(D19:K19)-E19)</f>
        <v>1891.38</v>
      </c>
      <c r="M19" s="35"/>
      <c r="N19" s="43">
        <f t="shared" si="8"/>
        <v>2.9864000000000002</v>
      </c>
      <c r="O19" s="27">
        <f t="shared" si="9"/>
        <v>6.4321999999999999</v>
      </c>
      <c r="P19" s="27">
        <f t="shared" si="10"/>
        <v>4.0201000000000002</v>
      </c>
      <c r="Q19" s="27">
        <f t="shared" si="11"/>
        <v>5.7431000000000001</v>
      </c>
      <c r="R19" s="27">
        <f t="shared" si="12"/>
        <v>3.4458000000000002</v>
      </c>
      <c r="S19" s="44">
        <f t="shared" si="13"/>
        <v>2.2972000000000001</v>
      </c>
      <c r="T19" s="35"/>
      <c r="U19" s="48">
        <f t="shared" si="14"/>
        <v>99.49</v>
      </c>
      <c r="V19" s="22">
        <f t="shared" si="15"/>
        <v>198.97</v>
      </c>
      <c r="W19" s="49">
        <f t="shared" si="16"/>
        <v>298.45999999999998</v>
      </c>
      <c r="X19" s="35"/>
      <c r="Y19" s="124">
        <v>3</v>
      </c>
      <c r="Z19" s="55">
        <f t="shared" si="3"/>
        <v>2002.57</v>
      </c>
      <c r="AA19" s="129">
        <f>ROUND(Z19*index!$O$8,2)</f>
        <v>2002.57</v>
      </c>
      <c r="AB19" s="117">
        <f t="shared" si="4"/>
        <v>111.18999999999983</v>
      </c>
      <c r="AC19" s="23">
        <f t="shared" si="5"/>
        <v>20.29</v>
      </c>
      <c r="AD19" s="181">
        <f t="shared" si="6"/>
        <v>1911.67</v>
      </c>
      <c r="AE19" s="184">
        <f t="shared" si="17"/>
        <v>11.609299999999999</v>
      </c>
      <c r="AF19" s="35"/>
      <c r="AG19" s="41">
        <f t="shared" si="18"/>
        <v>3.0184000000000002</v>
      </c>
      <c r="AH19" s="26">
        <f t="shared" si="19"/>
        <v>6.5011999999999999</v>
      </c>
      <c r="AI19" s="26">
        <f t="shared" si="20"/>
        <v>4.0632999999999999</v>
      </c>
      <c r="AJ19" s="26">
        <f t="shared" si="21"/>
        <v>5.8047000000000004</v>
      </c>
      <c r="AK19" s="26">
        <f t="shared" si="22"/>
        <v>3.4828000000000001</v>
      </c>
      <c r="AL19" s="42">
        <f t="shared" si="23"/>
        <v>2.3218999999999999</v>
      </c>
      <c r="AM19" s="35"/>
      <c r="AN19" s="48">
        <f t="shared" si="24"/>
        <v>100.55</v>
      </c>
      <c r="AO19" s="22">
        <f t="shared" si="25"/>
        <v>201.11</v>
      </c>
      <c r="AP19" s="49">
        <f t="shared" si="26"/>
        <v>301.66000000000003</v>
      </c>
      <c r="AQ19" s="121"/>
      <c r="AR19" s="171">
        <v>3</v>
      </c>
      <c r="AS19" s="22">
        <f>ROUND(index!$O$33+((D19+F19+G19)*12)*index!$O$34,2)</f>
        <v>910.6</v>
      </c>
      <c r="AT19" s="49">
        <f>ROUND(index!$O$37+((D19+F19+G19)*12)*index!$O$38,2)</f>
        <v>767.82</v>
      </c>
      <c r="AU19" s="35"/>
      <c r="AV19" s="48">
        <f>ROUND(index!$O$33+(AD19*12)*index!$O$34,2)</f>
        <v>916.69</v>
      </c>
      <c r="AW19" s="49">
        <f>ROUND(index!$O$37+(AD19*12)*index!$O$38,2)</f>
        <v>769.11</v>
      </c>
    </row>
    <row r="20" spans="1:49" s="21" customFormat="1" ht="12" x14ac:dyDescent="0.2">
      <c r="A20" s="57">
        <v>4</v>
      </c>
      <c r="B20" s="117">
        <f t="shared" si="1"/>
        <v>13633.67</v>
      </c>
      <c r="C20" s="122">
        <f>ROUND(B20*index!$O$7,2)</f>
        <v>22814.58</v>
      </c>
      <c r="D20" s="175">
        <f>ROUND((B20/12)*index!$O$7,2)</f>
        <v>1901.22</v>
      </c>
      <c r="E20" s="178">
        <f t="shared" si="2"/>
        <v>11.5458</v>
      </c>
      <c r="F20" s="8">
        <f>(ROUND(IF(B20&lt;=index!$L$14,index!$P$14*index!$O$7/12,IF(B20&lt;=(index!$L$14*0.925+index!$P$14/2)/0.925,((index!$L$14*0.925+index!$P$14)-B20*0.925)*index!$O$7/12,IF(B20&lt;=index!$L$15,(index!$P$15)*index!$O$7/12,IF(B20&lt;=(index!$L$15*0.925+index!$P$15)/0.925,((index!$L$15*0.925+index!$P$15)-B20*0.925)*index!$O$7/12,0)))),2))*$H$5</f>
        <v>0</v>
      </c>
      <c r="G20" s="8">
        <f>(ROUND(IF(B20&lt;=index!$L$14,index!$S$14*index!$O$7/12,IF(B20&lt;=(index!$L$14*0.925+index!$S$14/2)/0.925,((index!$L$14*0.925+index!$S$14)-B20*0.925)*index!$O$7/12,IF(B20&lt;=index!$L$15,(index!$S$15)*index!$O$7/12,IF(B20&lt;=(index!$L$15*0.925+index!$S$15)/0.925,((index!$L$15*0.925+index!$S$15)-B20*0.925)*index!$O$7/12,0)))),2))*$H$6</f>
        <v>0</v>
      </c>
      <c r="H20" s="119">
        <f>IF(A20&lt;18,0,ROUND((index!$N$25),2)*$H$7)</f>
        <v>0</v>
      </c>
      <c r="I20" s="8">
        <f t="shared" si="7"/>
        <v>0</v>
      </c>
      <c r="J20" s="117">
        <f>ROUND(index!$N$29/12,2)*$H$9</f>
        <v>0</v>
      </c>
      <c r="K20" s="122">
        <f>ROUND(index!$N$30/12,2)*$H$10</f>
        <v>0</v>
      </c>
      <c r="L20" s="175">
        <f>IF((SUM(D20:K20)-E20)&lt;index!$O$3,index!$O$3,SUM(D20:K20)-E20)</f>
        <v>1901.22</v>
      </c>
      <c r="M20" s="35"/>
      <c r="N20" s="43">
        <f t="shared" si="8"/>
        <v>3.0019</v>
      </c>
      <c r="O20" s="27">
        <f t="shared" si="9"/>
        <v>6.4656000000000002</v>
      </c>
      <c r="P20" s="27">
        <f t="shared" si="10"/>
        <v>4.0410000000000004</v>
      </c>
      <c r="Q20" s="27">
        <f t="shared" si="11"/>
        <v>5.7728999999999999</v>
      </c>
      <c r="R20" s="27">
        <f t="shared" si="12"/>
        <v>3.4636999999999998</v>
      </c>
      <c r="S20" s="44">
        <f t="shared" si="13"/>
        <v>2.3092000000000001</v>
      </c>
      <c r="T20" s="35"/>
      <c r="U20" s="48">
        <f t="shared" si="14"/>
        <v>100</v>
      </c>
      <c r="V20" s="22">
        <f t="shared" si="15"/>
        <v>200.01</v>
      </c>
      <c r="W20" s="49">
        <f t="shared" si="16"/>
        <v>300.01</v>
      </c>
      <c r="X20" s="35"/>
      <c r="Y20" s="124">
        <v>4</v>
      </c>
      <c r="Z20" s="55">
        <f t="shared" si="3"/>
        <v>2031.65</v>
      </c>
      <c r="AA20" s="129">
        <f>ROUND(Z20*index!$O$8,2)</f>
        <v>2031.65</v>
      </c>
      <c r="AB20" s="117">
        <f t="shared" si="4"/>
        <v>130.43000000000006</v>
      </c>
      <c r="AC20" s="23">
        <f t="shared" si="5"/>
        <v>23.8</v>
      </c>
      <c r="AD20" s="181">
        <f t="shared" si="6"/>
        <v>1925.02</v>
      </c>
      <c r="AE20" s="184">
        <f t="shared" si="17"/>
        <v>11.6904</v>
      </c>
      <c r="AF20" s="35"/>
      <c r="AG20" s="41">
        <f t="shared" si="18"/>
        <v>3.0394999999999999</v>
      </c>
      <c r="AH20" s="26">
        <f t="shared" si="19"/>
        <v>6.5465999999999998</v>
      </c>
      <c r="AI20" s="26">
        <f t="shared" si="20"/>
        <v>4.0915999999999997</v>
      </c>
      <c r="AJ20" s="26">
        <f t="shared" si="21"/>
        <v>5.8452000000000002</v>
      </c>
      <c r="AK20" s="26">
        <f t="shared" si="22"/>
        <v>3.5070999999999999</v>
      </c>
      <c r="AL20" s="42">
        <f t="shared" si="23"/>
        <v>2.3380999999999998</v>
      </c>
      <c r="AM20" s="35"/>
      <c r="AN20" s="48">
        <f t="shared" si="24"/>
        <v>101.26</v>
      </c>
      <c r="AO20" s="22">
        <f t="shared" si="25"/>
        <v>202.51</v>
      </c>
      <c r="AP20" s="49">
        <f t="shared" si="26"/>
        <v>303.77</v>
      </c>
      <c r="AQ20" s="121"/>
      <c r="AR20" s="171">
        <v>4</v>
      </c>
      <c r="AS20" s="22">
        <f>ROUND(index!$O$33+((D20+F20+G20)*12)*index!$O$34,2)</f>
        <v>913.56</v>
      </c>
      <c r="AT20" s="49">
        <f>ROUND(index!$O$37+((D20+F20+G20)*12)*index!$O$38,2)</f>
        <v>768.45</v>
      </c>
      <c r="AU20" s="35"/>
      <c r="AV20" s="48">
        <f>ROUND(index!$O$33+(AD20*12)*index!$O$34,2)</f>
        <v>920.7</v>
      </c>
      <c r="AW20" s="49">
        <f>ROUND(index!$O$37+(AD20*12)*index!$O$38,2)</f>
        <v>769.96</v>
      </c>
    </row>
    <row r="21" spans="1:49" s="21" customFormat="1" ht="12" x14ac:dyDescent="0.2">
      <c r="A21" s="57">
        <v>5</v>
      </c>
      <c r="B21" s="117">
        <f t="shared" si="1"/>
        <v>13704.17</v>
      </c>
      <c r="C21" s="122">
        <f>ROUND(B21*index!$O$7,2)</f>
        <v>22932.560000000001</v>
      </c>
      <c r="D21" s="175">
        <f>ROUND((B21/12)*index!$O$7,2)</f>
        <v>1911.05</v>
      </c>
      <c r="E21" s="178">
        <f t="shared" si="2"/>
        <v>11.605499999999999</v>
      </c>
      <c r="F21" s="8">
        <f>(ROUND(IF(B21&lt;=index!$L$14,index!$P$14*index!$O$7/12,IF(B21&lt;=(index!$L$14*0.925+index!$P$14/2)/0.925,((index!$L$14*0.925+index!$P$14)-B21*0.925)*index!$O$7/12,IF(B21&lt;=index!$L$15,(index!$P$15)*index!$O$7/12,IF(B21&lt;=(index!$L$15*0.925+index!$P$15)/0.925,((index!$L$15*0.925+index!$P$15)-B21*0.925)*index!$O$7/12,0)))),2))*$H$5</f>
        <v>0</v>
      </c>
      <c r="G21" s="8">
        <f>(ROUND(IF(B21&lt;=index!$L$14,index!$S$14*index!$O$7/12,IF(B21&lt;=(index!$L$14*0.925+index!$S$14/2)/0.925,((index!$L$14*0.925+index!$S$14)-B21*0.925)*index!$O$7/12,IF(B21&lt;=index!$L$15,(index!$S$15)*index!$O$7/12,IF(B21&lt;=(index!$L$15*0.925+index!$S$15)/0.925,((index!$L$15*0.925+index!$S$15)-B21*0.925)*index!$O$7/12,0)))),2))*$H$6</f>
        <v>0</v>
      </c>
      <c r="H21" s="119">
        <f>IF(A21&lt;18,0,ROUND((index!$N$25),2)*$H$7)</f>
        <v>0</v>
      </c>
      <c r="I21" s="8">
        <f t="shared" si="7"/>
        <v>0</v>
      </c>
      <c r="J21" s="117">
        <f>ROUND(index!$N$29/12,2)*$H$9</f>
        <v>0</v>
      </c>
      <c r="K21" s="122">
        <f>ROUND(index!$N$30/12,2)*$H$10</f>
        <v>0</v>
      </c>
      <c r="L21" s="175">
        <f>IF((SUM(D21:K21)-E21)&lt;index!$O$3,index!$O$3,SUM(D21:K21)-E21)</f>
        <v>1911.05</v>
      </c>
      <c r="M21" s="35"/>
      <c r="N21" s="43">
        <f t="shared" si="8"/>
        <v>3.0173999999999999</v>
      </c>
      <c r="O21" s="27">
        <f t="shared" si="9"/>
        <v>6.4991000000000003</v>
      </c>
      <c r="P21" s="27">
        <f t="shared" si="10"/>
        <v>4.0618999999999996</v>
      </c>
      <c r="Q21" s="27">
        <f t="shared" si="11"/>
        <v>5.8028000000000004</v>
      </c>
      <c r="R21" s="27">
        <f t="shared" si="12"/>
        <v>3.4817</v>
      </c>
      <c r="S21" s="44">
        <f t="shared" si="13"/>
        <v>2.3210999999999999</v>
      </c>
      <c r="T21" s="35"/>
      <c r="U21" s="48">
        <f t="shared" si="14"/>
        <v>100.52</v>
      </c>
      <c r="V21" s="22">
        <f t="shared" si="15"/>
        <v>201.04</v>
      </c>
      <c r="W21" s="49">
        <f t="shared" si="16"/>
        <v>301.56</v>
      </c>
      <c r="X21" s="35"/>
      <c r="Y21" s="124">
        <v>5</v>
      </c>
      <c r="Z21" s="55">
        <f t="shared" si="3"/>
        <v>2058.94</v>
      </c>
      <c r="AA21" s="129">
        <f>ROUND(Z21*index!$O$8,2)</f>
        <v>2058.94</v>
      </c>
      <c r="AB21" s="117">
        <f t="shared" si="4"/>
        <v>147.8900000000001</v>
      </c>
      <c r="AC21" s="23">
        <f t="shared" si="5"/>
        <v>26.99</v>
      </c>
      <c r="AD21" s="181">
        <f t="shared" si="6"/>
        <v>1938.04</v>
      </c>
      <c r="AE21" s="184">
        <f t="shared" si="17"/>
        <v>11.769500000000001</v>
      </c>
      <c r="AF21" s="35"/>
      <c r="AG21" s="41">
        <f t="shared" si="18"/>
        <v>3.0600999999999998</v>
      </c>
      <c r="AH21" s="26">
        <f t="shared" si="19"/>
        <v>6.5909000000000004</v>
      </c>
      <c r="AI21" s="26">
        <f t="shared" si="20"/>
        <v>4.1193</v>
      </c>
      <c r="AJ21" s="26">
        <f t="shared" si="21"/>
        <v>5.8848000000000003</v>
      </c>
      <c r="AK21" s="26">
        <f t="shared" si="22"/>
        <v>3.5308999999999999</v>
      </c>
      <c r="AL21" s="42">
        <f t="shared" si="23"/>
        <v>2.3538999999999999</v>
      </c>
      <c r="AM21" s="35"/>
      <c r="AN21" s="48">
        <f t="shared" si="24"/>
        <v>101.94</v>
      </c>
      <c r="AO21" s="22">
        <f t="shared" si="25"/>
        <v>203.88</v>
      </c>
      <c r="AP21" s="49">
        <f t="shared" si="26"/>
        <v>305.82</v>
      </c>
      <c r="AQ21" s="121"/>
      <c r="AR21" s="171">
        <v>5</v>
      </c>
      <c r="AS21" s="22">
        <f>ROUND(index!$O$33+((D21+F21+G21)*12)*index!$O$34,2)</f>
        <v>916.51</v>
      </c>
      <c r="AT21" s="49">
        <f>ROUND(index!$O$37+((D21+F21+G21)*12)*index!$O$38,2)</f>
        <v>769.07</v>
      </c>
      <c r="AU21" s="35"/>
      <c r="AV21" s="48">
        <f>ROUND(index!$O$33+(AD21*12)*index!$O$34,2)</f>
        <v>924.6</v>
      </c>
      <c r="AW21" s="49">
        <f>ROUND(index!$O$37+(AD21*12)*index!$O$38,2)</f>
        <v>770.79</v>
      </c>
    </row>
    <row r="22" spans="1:49" s="21" customFormat="1" ht="12" x14ac:dyDescent="0.2">
      <c r="A22" s="57">
        <v>6</v>
      </c>
      <c r="B22" s="117">
        <f t="shared" si="1"/>
        <v>13774.65</v>
      </c>
      <c r="C22" s="122">
        <f>ROUND(B22*index!$O$7,2)</f>
        <v>23050.5</v>
      </c>
      <c r="D22" s="175">
        <f>ROUND((B22/12)*index!$O$7,2)</f>
        <v>1920.87</v>
      </c>
      <c r="E22" s="178">
        <f t="shared" si="2"/>
        <v>11.6652</v>
      </c>
      <c r="F22" s="8">
        <f>(ROUND(IF(B22&lt;=index!$L$14,index!$P$14*index!$O$7/12,IF(B22&lt;=(index!$L$14*0.925+index!$P$14/2)/0.925,((index!$L$14*0.925+index!$P$14)-B22*0.925)*index!$O$7/12,IF(B22&lt;=index!$L$15,(index!$P$15)*index!$O$7/12,IF(B22&lt;=(index!$L$15*0.925+index!$P$15)/0.925,((index!$L$15*0.925+index!$P$15)-B22*0.925)*index!$O$7/12,0)))),2))*$H$5</f>
        <v>0</v>
      </c>
      <c r="G22" s="8">
        <f>(ROUND(IF(B22&lt;=index!$L$14,index!$S$14*index!$O$7/12,IF(B22&lt;=(index!$L$14*0.925+index!$S$14/2)/0.925,((index!$L$14*0.925+index!$S$14)-B22*0.925)*index!$O$7/12,IF(B22&lt;=index!$L$15,(index!$S$15)*index!$O$7/12,IF(B22&lt;=(index!$L$15*0.925+index!$S$15)/0.925,((index!$L$15*0.925+index!$S$15)-B22*0.925)*index!$O$7/12,0)))),2))*$H$6</f>
        <v>0</v>
      </c>
      <c r="H22" s="119">
        <f>IF(A22&lt;18,0,ROUND((index!$N$25),2)*$H$7)</f>
        <v>0</v>
      </c>
      <c r="I22" s="8">
        <f t="shared" si="7"/>
        <v>0</v>
      </c>
      <c r="J22" s="117">
        <f>ROUND(index!$N$29/12,2)*$H$9</f>
        <v>0</v>
      </c>
      <c r="K22" s="122">
        <f>ROUND(index!$N$30/12,2)*$H$10</f>
        <v>0</v>
      </c>
      <c r="L22" s="175">
        <f>IF((SUM(D22:K22)-E22)&lt;index!$O$3,index!$O$3,SUM(D22:K22)-E22)</f>
        <v>1920.87</v>
      </c>
      <c r="M22" s="35"/>
      <c r="N22" s="43">
        <f t="shared" si="8"/>
        <v>3.0329999999999999</v>
      </c>
      <c r="O22" s="27">
        <f t="shared" si="9"/>
        <v>6.5324999999999998</v>
      </c>
      <c r="P22" s="27">
        <f t="shared" si="10"/>
        <v>4.0827999999999998</v>
      </c>
      <c r="Q22" s="27">
        <f t="shared" si="11"/>
        <v>5.8326000000000002</v>
      </c>
      <c r="R22" s="27">
        <f t="shared" si="12"/>
        <v>3.4996</v>
      </c>
      <c r="S22" s="44">
        <f t="shared" si="13"/>
        <v>2.3330000000000002</v>
      </c>
      <c r="T22" s="35"/>
      <c r="U22" s="48">
        <f t="shared" si="14"/>
        <v>101.04</v>
      </c>
      <c r="V22" s="22">
        <f t="shared" si="15"/>
        <v>202.08</v>
      </c>
      <c r="W22" s="49">
        <f t="shared" si="16"/>
        <v>303.11</v>
      </c>
      <c r="X22" s="35"/>
      <c r="Y22" s="124">
        <v>6</v>
      </c>
      <c r="Z22" s="55">
        <f t="shared" si="3"/>
        <v>2084.52</v>
      </c>
      <c r="AA22" s="129">
        <f>ROUND(Z22*index!$O$8,2)</f>
        <v>2084.52</v>
      </c>
      <c r="AB22" s="117">
        <f t="shared" si="4"/>
        <v>163.65000000000009</v>
      </c>
      <c r="AC22" s="23">
        <f t="shared" si="5"/>
        <v>29.87</v>
      </c>
      <c r="AD22" s="181">
        <f t="shared" si="6"/>
        <v>1950.7399999999998</v>
      </c>
      <c r="AE22" s="184">
        <f t="shared" si="17"/>
        <v>11.8466</v>
      </c>
      <c r="AF22" s="35"/>
      <c r="AG22" s="41">
        <f t="shared" si="18"/>
        <v>3.0800999999999998</v>
      </c>
      <c r="AH22" s="26">
        <f t="shared" si="19"/>
        <v>6.6341000000000001</v>
      </c>
      <c r="AI22" s="26">
        <f t="shared" si="20"/>
        <v>4.1463000000000001</v>
      </c>
      <c r="AJ22" s="26">
        <f t="shared" si="21"/>
        <v>5.9233000000000002</v>
      </c>
      <c r="AK22" s="26">
        <f t="shared" si="22"/>
        <v>3.5539999999999998</v>
      </c>
      <c r="AL22" s="42">
        <f t="shared" si="23"/>
        <v>2.3693</v>
      </c>
      <c r="AM22" s="35"/>
      <c r="AN22" s="48">
        <f t="shared" si="24"/>
        <v>102.61</v>
      </c>
      <c r="AO22" s="22">
        <f t="shared" si="25"/>
        <v>205.22</v>
      </c>
      <c r="AP22" s="49">
        <f t="shared" si="26"/>
        <v>307.83</v>
      </c>
      <c r="AQ22" s="121"/>
      <c r="AR22" s="171">
        <v>6</v>
      </c>
      <c r="AS22" s="22">
        <f>ROUND(index!$O$33+((D22+F22+G22)*12)*index!$O$34,2)</f>
        <v>919.45</v>
      </c>
      <c r="AT22" s="49">
        <f>ROUND(index!$O$37+((D22+F22+G22)*12)*index!$O$38,2)</f>
        <v>769.7</v>
      </c>
      <c r="AU22" s="35"/>
      <c r="AV22" s="48">
        <f>ROUND(index!$O$33+(AD22*12)*index!$O$34,2)</f>
        <v>928.41</v>
      </c>
      <c r="AW22" s="49">
        <f>ROUND(index!$O$37+(AD22*12)*index!$O$38,2)</f>
        <v>771.6</v>
      </c>
    </row>
    <row r="23" spans="1:49" s="21" customFormat="1" ht="12" x14ac:dyDescent="0.2">
      <c r="A23" s="57">
        <v>7</v>
      </c>
      <c r="B23" s="117">
        <f t="shared" si="1"/>
        <v>13845.15</v>
      </c>
      <c r="C23" s="122">
        <f>ROUND(B23*index!$O$7,2)</f>
        <v>23168.47</v>
      </c>
      <c r="D23" s="175">
        <f>ROUND((B23/12)*index!$O$7,2)</f>
        <v>1930.71</v>
      </c>
      <c r="E23" s="178">
        <f t="shared" si="2"/>
        <v>11.7249</v>
      </c>
      <c r="F23" s="8">
        <f>(ROUND(IF(B23&lt;=index!$L$14,index!$P$14*index!$O$7/12,IF(B23&lt;=(index!$L$14*0.925+index!$P$14/2)/0.925,((index!$L$14*0.925+index!$P$14)-B23*0.925)*index!$O$7/12,IF(B23&lt;=index!$L$15,(index!$P$15)*index!$O$7/12,IF(B23&lt;=(index!$L$15*0.925+index!$P$15)/0.925,((index!$L$15*0.925+index!$P$15)-B23*0.925)*index!$O$7/12,0)))),2))*$H$5</f>
        <v>0</v>
      </c>
      <c r="G23" s="8">
        <f>(ROUND(IF(B23&lt;=index!$L$14,index!$S$14*index!$O$7/12,IF(B23&lt;=(index!$L$14*0.925+index!$S$14/2)/0.925,((index!$L$14*0.925+index!$S$14)-B23*0.925)*index!$O$7/12,IF(B23&lt;=index!$L$15,(index!$S$15)*index!$O$7/12,IF(B23&lt;=(index!$L$15*0.925+index!$S$15)/0.925,((index!$L$15*0.925+index!$S$15)-B23*0.925)*index!$O$7/12,0)))),2))*$H$6</f>
        <v>0</v>
      </c>
      <c r="H23" s="119">
        <f>IF(A23&lt;18,0,ROUND((index!$N$25),2)*$H$7)</f>
        <v>0</v>
      </c>
      <c r="I23" s="8">
        <f t="shared" si="7"/>
        <v>0</v>
      </c>
      <c r="J23" s="117">
        <f>ROUND(index!$N$29/12,2)*$H$9</f>
        <v>0</v>
      </c>
      <c r="K23" s="122">
        <f>ROUND(index!$N$30/12,2)*$H$10</f>
        <v>0</v>
      </c>
      <c r="L23" s="175">
        <f>IF((SUM(D23:K23)-E23)&lt;index!$O$3,index!$O$3,SUM(D23:K23)-E23)</f>
        <v>1930.71</v>
      </c>
      <c r="M23" s="35"/>
      <c r="N23" s="43">
        <f t="shared" si="8"/>
        <v>3.0485000000000002</v>
      </c>
      <c r="O23" s="27">
        <f t="shared" si="9"/>
        <v>6.5659000000000001</v>
      </c>
      <c r="P23" s="27">
        <f t="shared" si="10"/>
        <v>4.1036999999999999</v>
      </c>
      <c r="Q23" s="27">
        <f t="shared" si="11"/>
        <v>5.8624999999999998</v>
      </c>
      <c r="R23" s="27">
        <f t="shared" si="12"/>
        <v>3.5175000000000001</v>
      </c>
      <c r="S23" s="44">
        <f t="shared" si="13"/>
        <v>2.3450000000000002</v>
      </c>
      <c r="T23" s="35"/>
      <c r="U23" s="48">
        <f t="shared" si="14"/>
        <v>101.56</v>
      </c>
      <c r="V23" s="22">
        <f t="shared" si="15"/>
        <v>203.11</v>
      </c>
      <c r="W23" s="49">
        <f t="shared" si="16"/>
        <v>304.67</v>
      </c>
      <c r="X23" s="35"/>
      <c r="Y23" s="124">
        <v>7</v>
      </c>
      <c r="Z23" s="55">
        <f t="shared" si="3"/>
        <v>2108.4699999999998</v>
      </c>
      <c r="AA23" s="129">
        <f>ROUND(Z23*index!$O$8,2)</f>
        <v>2108.4699999999998</v>
      </c>
      <c r="AB23" s="117">
        <f t="shared" si="4"/>
        <v>177.75999999999976</v>
      </c>
      <c r="AC23" s="23">
        <f t="shared" si="5"/>
        <v>32.44</v>
      </c>
      <c r="AD23" s="181">
        <f t="shared" si="6"/>
        <v>1963.15</v>
      </c>
      <c r="AE23" s="184">
        <f t="shared" si="17"/>
        <v>11.922000000000001</v>
      </c>
      <c r="AF23" s="35"/>
      <c r="AG23" s="41">
        <f t="shared" si="18"/>
        <v>3.0996999999999999</v>
      </c>
      <c r="AH23" s="26">
        <f t="shared" si="19"/>
        <v>6.6763000000000003</v>
      </c>
      <c r="AI23" s="26">
        <f t="shared" si="20"/>
        <v>4.1726999999999999</v>
      </c>
      <c r="AJ23" s="26">
        <f t="shared" si="21"/>
        <v>5.9610000000000003</v>
      </c>
      <c r="AK23" s="26">
        <f t="shared" si="22"/>
        <v>3.5766</v>
      </c>
      <c r="AL23" s="42">
        <f t="shared" si="23"/>
        <v>2.3843999999999999</v>
      </c>
      <c r="AM23" s="35"/>
      <c r="AN23" s="48">
        <f t="shared" si="24"/>
        <v>103.26</v>
      </c>
      <c r="AO23" s="22">
        <f t="shared" si="25"/>
        <v>206.52</v>
      </c>
      <c r="AP23" s="49">
        <f t="shared" si="26"/>
        <v>309.79000000000002</v>
      </c>
      <c r="AQ23" s="121"/>
      <c r="AR23" s="171">
        <v>7</v>
      </c>
      <c r="AS23" s="22">
        <f>ROUND(index!$O$33+((D23+F23+G23)*12)*index!$O$34,2)</f>
        <v>922.4</v>
      </c>
      <c r="AT23" s="49">
        <f>ROUND(index!$O$37+((D23+F23+G23)*12)*index!$O$38,2)</f>
        <v>770.32</v>
      </c>
      <c r="AU23" s="35"/>
      <c r="AV23" s="48">
        <f>ROUND(index!$O$33+(AD23*12)*index!$O$34,2)</f>
        <v>932.14</v>
      </c>
      <c r="AW23" s="49">
        <f>ROUND(index!$O$37+(AD23*12)*index!$O$38,2)</f>
        <v>772.39</v>
      </c>
    </row>
    <row r="24" spans="1:49" s="21" customFormat="1" ht="12" x14ac:dyDescent="0.2">
      <c r="A24" s="57">
        <v>8</v>
      </c>
      <c r="B24" s="117">
        <f t="shared" si="1"/>
        <v>13915.65</v>
      </c>
      <c r="C24" s="122">
        <f>ROUND(B24*index!$O$7,2)</f>
        <v>23286.45</v>
      </c>
      <c r="D24" s="175">
        <f>ROUND((B24/12)*index!$O$7,2)</f>
        <v>1940.54</v>
      </c>
      <c r="E24" s="178">
        <f t="shared" si="2"/>
        <v>11.784599999999999</v>
      </c>
      <c r="F24" s="8">
        <f>(ROUND(IF(B24&lt;=index!$L$14,index!$P$14*index!$O$7/12,IF(B24&lt;=(index!$L$14*0.925+index!$P$14/2)/0.925,((index!$L$14*0.925+index!$P$14)-B24*0.925)*index!$O$7/12,IF(B24&lt;=index!$L$15,(index!$P$15)*index!$O$7/12,IF(B24&lt;=(index!$L$15*0.925+index!$P$15)/0.925,((index!$L$15*0.925+index!$P$15)-B24*0.925)*index!$O$7/12,0)))),2))*$H$5</f>
        <v>0</v>
      </c>
      <c r="G24" s="8">
        <f>(ROUND(IF(B24&lt;=index!$L$14,index!$S$14*index!$O$7/12,IF(B24&lt;=(index!$L$14*0.925+index!$S$14/2)/0.925,((index!$L$14*0.925+index!$S$14)-B24*0.925)*index!$O$7/12,IF(B24&lt;=index!$L$15,(index!$S$15)*index!$O$7/12,IF(B24&lt;=(index!$L$15*0.925+index!$S$15)/0.925,((index!$L$15*0.925+index!$S$15)-B24*0.925)*index!$O$7/12,0)))),2))*$H$6</f>
        <v>0</v>
      </c>
      <c r="H24" s="119">
        <f>IF(A24&lt;18,0,ROUND((index!$N$25),2)*$H$7)</f>
        <v>0</v>
      </c>
      <c r="I24" s="8">
        <f t="shared" si="7"/>
        <v>0</v>
      </c>
      <c r="J24" s="117">
        <f>ROUND(index!$N$29/12,2)*$H$9</f>
        <v>0</v>
      </c>
      <c r="K24" s="122">
        <f>ROUND(index!$N$30/12,2)*$H$10</f>
        <v>0</v>
      </c>
      <c r="L24" s="175">
        <f>IF((SUM(D24:K24)-E24)&lt;index!$O$3,index!$O$3,SUM(D24:K24)-E24)</f>
        <v>1940.54</v>
      </c>
      <c r="M24" s="35"/>
      <c r="N24" s="43">
        <f t="shared" si="8"/>
        <v>3.0640000000000001</v>
      </c>
      <c r="O24" s="27">
        <f t="shared" si="9"/>
        <v>6.5994000000000002</v>
      </c>
      <c r="P24" s="27">
        <f t="shared" si="10"/>
        <v>4.1246</v>
      </c>
      <c r="Q24" s="27">
        <f t="shared" si="11"/>
        <v>5.8922999999999996</v>
      </c>
      <c r="R24" s="27">
        <f t="shared" si="12"/>
        <v>3.5354000000000001</v>
      </c>
      <c r="S24" s="44">
        <f t="shared" si="13"/>
        <v>2.3569</v>
      </c>
      <c r="T24" s="35"/>
      <c r="U24" s="48">
        <f t="shared" si="14"/>
        <v>102.07</v>
      </c>
      <c r="V24" s="22">
        <f t="shared" si="15"/>
        <v>204.14</v>
      </c>
      <c r="W24" s="49">
        <f t="shared" si="16"/>
        <v>306.22000000000003</v>
      </c>
      <c r="X24" s="35"/>
      <c r="Y24" s="124">
        <v>8</v>
      </c>
      <c r="Z24" s="55">
        <f t="shared" si="3"/>
        <v>2130.88</v>
      </c>
      <c r="AA24" s="129">
        <f>ROUND(Z24*index!$O$8,2)</f>
        <v>2130.88</v>
      </c>
      <c r="AB24" s="117">
        <f t="shared" si="4"/>
        <v>190.34000000000015</v>
      </c>
      <c r="AC24" s="23">
        <f t="shared" si="5"/>
        <v>34.74</v>
      </c>
      <c r="AD24" s="181">
        <f t="shared" si="6"/>
        <v>1975.28</v>
      </c>
      <c r="AE24" s="184">
        <f t="shared" si="17"/>
        <v>11.9956</v>
      </c>
      <c r="AF24" s="35"/>
      <c r="AG24" s="41">
        <f t="shared" si="18"/>
        <v>3.1189</v>
      </c>
      <c r="AH24" s="26">
        <f t="shared" si="19"/>
        <v>6.7175000000000002</v>
      </c>
      <c r="AI24" s="26">
        <f t="shared" si="20"/>
        <v>4.1985000000000001</v>
      </c>
      <c r="AJ24" s="26">
        <f t="shared" si="21"/>
        <v>5.9977999999999998</v>
      </c>
      <c r="AK24" s="26">
        <f t="shared" si="22"/>
        <v>3.5987</v>
      </c>
      <c r="AL24" s="42">
        <f t="shared" si="23"/>
        <v>2.3990999999999998</v>
      </c>
      <c r="AM24" s="35"/>
      <c r="AN24" s="48">
        <f t="shared" si="24"/>
        <v>103.9</v>
      </c>
      <c r="AO24" s="22">
        <f t="shared" si="25"/>
        <v>207.8</v>
      </c>
      <c r="AP24" s="49">
        <f t="shared" si="26"/>
        <v>311.7</v>
      </c>
      <c r="AQ24" s="121"/>
      <c r="AR24" s="171">
        <v>8</v>
      </c>
      <c r="AS24" s="22">
        <f>ROUND(index!$O$33+((D24+F24+G24)*12)*index!$O$34,2)</f>
        <v>925.35</v>
      </c>
      <c r="AT24" s="49">
        <f>ROUND(index!$O$37+((D24+F24+G24)*12)*index!$O$38,2)</f>
        <v>770.95</v>
      </c>
      <c r="AU24" s="35"/>
      <c r="AV24" s="48">
        <f>ROUND(index!$O$33+(AD24*12)*index!$O$34,2)</f>
        <v>935.77</v>
      </c>
      <c r="AW24" s="49">
        <f>ROUND(index!$O$37+(AD24*12)*index!$O$38,2)</f>
        <v>773.16</v>
      </c>
    </row>
    <row r="25" spans="1:49" s="21" customFormat="1" ht="12" x14ac:dyDescent="0.2">
      <c r="A25" s="57">
        <v>9</v>
      </c>
      <c r="B25" s="117">
        <f t="shared" si="1"/>
        <v>13986.18</v>
      </c>
      <c r="C25" s="122">
        <f>ROUND(B25*index!$O$7,2)</f>
        <v>23404.47</v>
      </c>
      <c r="D25" s="175">
        <f>ROUND((B25/12)*index!$O$7,2)</f>
        <v>1950.37</v>
      </c>
      <c r="E25" s="178">
        <f t="shared" si="2"/>
        <v>11.8444</v>
      </c>
      <c r="F25" s="8">
        <f>(ROUND(IF(B25&lt;=index!$L$14,index!$P$14*index!$O$7/12,IF(B25&lt;=(index!$L$14*0.925+index!$P$14/2)/0.925,((index!$L$14*0.925+index!$P$14)-B25*0.925)*index!$O$7/12,IF(B25&lt;=index!$L$15,(index!$P$15)*index!$O$7/12,IF(B25&lt;=(index!$L$15*0.925+index!$P$15)/0.925,((index!$L$15*0.925+index!$P$15)-B25*0.925)*index!$O$7/12,0)))),2))*$H$5</f>
        <v>0</v>
      </c>
      <c r="G25" s="8">
        <f>(ROUND(IF(B25&lt;=index!$L$14,index!$S$14*index!$O$7/12,IF(B25&lt;=(index!$L$14*0.925+index!$S$14/2)/0.925,((index!$L$14*0.925+index!$S$14)-B25*0.925)*index!$O$7/12,IF(B25&lt;=index!$L$15,(index!$S$15)*index!$O$7/12,IF(B25&lt;=(index!$L$15*0.925+index!$S$15)/0.925,((index!$L$15*0.925+index!$S$15)-B25*0.925)*index!$O$7/12,0)))),2))*$H$6</f>
        <v>0</v>
      </c>
      <c r="H25" s="119">
        <f>IF(A25&lt;18,0,ROUND((index!$N$25),2)*$H$7)</f>
        <v>0</v>
      </c>
      <c r="I25" s="8">
        <f>+ROUND((D25)*0.08,2)*$H$8</f>
        <v>0</v>
      </c>
      <c r="J25" s="117">
        <f>ROUND(index!$N$29/12,2)*$H$9</f>
        <v>0</v>
      </c>
      <c r="K25" s="122">
        <f>ROUND(index!$N$30/12,2)*$H$10</f>
        <v>0</v>
      </c>
      <c r="L25" s="175">
        <f>IF((SUM(D25:K25)-E25)&lt;index!$O$3,index!$O$3,SUM(D25:K25)-E25)</f>
        <v>1950.37</v>
      </c>
      <c r="M25" s="35"/>
      <c r="N25" s="43">
        <f t="shared" si="8"/>
        <v>3.0794999999999999</v>
      </c>
      <c r="O25" s="27">
        <f t="shared" si="9"/>
        <v>6.6329000000000002</v>
      </c>
      <c r="P25" s="27">
        <f t="shared" si="10"/>
        <v>4.1455000000000002</v>
      </c>
      <c r="Q25" s="27">
        <f t="shared" si="11"/>
        <v>5.9222000000000001</v>
      </c>
      <c r="R25" s="27">
        <f t="shared" si="12"/>
        <v>3.5533000000000001</v>
      </c>
      <c r="S25" s="44">
        <f t="shared" si="13"/>
        <v>2.3689</v>
      </c>
      <c r="T25" s="35"/>
      <c r="U25" s="48">
        <f t="shared" si="14"/>
        <v>102.59</v>
      </c>
      <c r="V25" s="22">
        <f t="shared" si="15"/>
        <v>205.18</v>
      </c>
      <c r="W25" s="49">
        <f t="shared" si="16"/>
        <v>307.77</v>
      </c>
      <c r="X25" s="35"/>
      <c r="Y25" s="124">
        <v>9</v>
      </c>
      <c r="Z25" s="55">
        <f t="shared" si="3"/>
        <v>2151.83</v>
      </c>
      <c r="AA25" s="129">
        <f>ROUND(Z25*index!$O$8,2)</f>
        <v>2151.83</v>
      </c>
      <c r="AB25" s="117">
        <f t="shared" si="4"/>
        <v>201.46000000000004</v>
      </c>
      <c r="AC25" s="23">
        <f t="shared" si="5"/>
        <v>36.770000000000003</v>
      </c>
      <c r="AD25" s="181">
        <f t="shared" si="6"/>
        <v>1987.1399999999999</v>
      </c>
      <c r="AE25" s="184">
        <f t="shared" si="17"/>
        <v>12.0677</v>
      </c>
      <c r="AF25" s="35"/>
      <c r="AG25" s="41">
        <f t="shared" si="18"/>
        <v>3.1375999999999999</v>
      </c>
      <c r="AH25" s="26">
        <f t="shared" si="19"/>
        <v>6.7579000000000002</v>
      </c>
      <c r="AI25" s="26">
        <f t="shared" si="20"/>
        <v>4.2237</v>
      </c>
      <c r="AJ25" s="26">
        <f t="shared" si="21"/>
        <v>6.0339</v>
      </c>
      <c r="AK25" s="26">
        <f t="shared" si="22"/>
        <v>3.6202999999999999</v>
      </c>
      <c r="AL25" s="42">
        <f t="shared" si="23"/>
        <v>2.4135</v>
      </c>
      <c r="AM25" s="35"/>
      <c r="AN25" s="48">
        <f t="shared" si="24"/>
        <v>104.52</v>
      </c>
      <c r="AO25" s="22">
        <f t="shared" si="25"/>
        <v>209.05</v>
      </c>
      <c r="AP25" s="49">
        <f t="shared" si="26"/>
        <v>313.57</v>
      </c>
      <c r="AQ25" s="121"/>
      <c r="AR25" s="171">
        <v>9</v>
      </c>
      <c r="AS25" s="22">
        <f>ROUND(index!$O$33+((D25+F25+G25)*12)*index!$O$34,2)</f>
        <v>928.3</v>
      </c>
      <c r="AT25" s="49">
        <f>ROUND(index!$O$37+((D25+F25+G25)*12)*index!$O$38,2)</f>
        <v>771.57</v>
      </c>
      <c r="AU25" s="35"/>
      <c r="AV25" s="48">
        <f>ROUND(index!$O$33+(AD25*12)*index!$O$34,2)</f>
        <v>939.33</v>
      </c>
      <c r="AW25" s="49">
        <f>ROUND(index!$O$37+(AD25*12)*index!$O$38,2)</f>
        <v>773.91</v>
      </c>
    </row>
    <row r="26" spans="1:49" s="21" customFormat="1" ht="12" x14ac:dyDescent="0.2">
      <c r="A26" s="57">
        <v>10</v>
      </c>
      <c r="B26" s="117">
        <f t="shared" si="1"/>
        <v>14420.29</v>
      </c>
      <c r="C26" s="122">
        <f>ROUND(B26*index!$O$7,2)</f>
        <v>24130.91</v>
      </c>
      <c r="D26" s="175">
        <f>ROUND((B26/12)*index!$O$7,2)</f>
        <v>2010.91</v>
      </c>
      <c r="E26" s="178">
        <f t="shared" si="2"/>
        <v>12.212</v>
      </c>
      <c r="F26" s="8">
        <f>(ROUND(IF(B26&lt;=index!$L$14,index!$P$14*index!$O$7/12,IF(B26&lt;=(index!$L$14*0.925+index!$P$14/2)/0.925,((index!$L$14*0.925+index!$P$14)-B26*0.925)*index!$O$7/12,IF(B26&lt;=index!$L$15,(index!$P$15)*index!$O$7/12,IF(B26&lt;=(index!$L$15*0.925+index!$P$15)/0.925,((index!$L$15*0.925+index!$P$15)-B26*0.925)*index!$O$7/12,0)))),2))*$H$5</f>
        <v>0</v>
      </c>
      <c r="G26" s="8">
        <f>(ROUND(IF(B26&lt;=index!$L$14,index!$S$14*index!$O$7/12,IF(B26&lt;=(index!$L$14*0.925+index!$S$14/2)/0.925,((index!$L$14*0.925+index!$S$14)-B26*0.925)*index!$O$7/12,IF(B26&lt;=index!$L$15,(index!$S$15)*index!$O$7/12,IF(B26&lt;=(index!$L$15*0.925+index!$S$15)/0.925,((index!$L$15*0.925+index!$S$15)-B26*0.925)*index!$O$7/12,0)))),2))*$H$6</f>
        <v>0</v>
      </c>
      <c r="H26" s="119">
        <f>IF(A26&lt;18,0,ROUND((index!$N$25),2)*$H$7)</f>
        <v>0</v>
      </c>
      <c r="I26" s="8">
        <f t="shared" ref="I26:I33" si="27">+ROUND((D26)*0.08,2)*$H$8</f>
        <v>0</v>
      </c>
      <c r="J26" s="117">
        <f>ROUND(index!$N$29/12,2)*$H$9</f>
        <v>0</v>
      </c>
      <c r="K26" s="122">
        <f>ROUND(index!$N$30/12,2)*$H$10</f>
        <v>0</v>
      </c>
      <c r="L26" s="175">
        <f>IF((SUM(D26:K26)-E26)&lt;index!$O$3,index!$O$3,SUM(D26:K26)-E26)</f>
        <v>2010.91</v>
      </c>
      <c r="M26" s="35"/>
      <c r="N26" s="43">
        <f t="shared" si="8"/>
        <v>3.1751</v>
      </c>
      <c r="O26" s="27">
        <f t="shared" si="9"/>
        <v>6.8387000000000002</v>
      </c>
      <c r="P26" s="27">
        <f t="shared" si="10"/>
        <v>4.2742000000000004</v>
      </c>
      <c r="Q26" s="27">
        <f t="shared" si="11"/>
        <v>6.1059999999999999</v>
      </c>
      <c r="R26" s="27">
        <f t="shared" si="12"/>
        <v>3.6636000000000002</v>
      </c>
      <c r="S26" s="44">
        <f t="shared" si="13"/>
        <v>2.4424000000000001</v>
      </c>
      <c r="T26" s="35"/>
      <c r="U26" s="48">
        <f t="shared" si="14"/>
        <v>105.77</v>
      </c>
      <c r="V26" s="22">
        <f t="shared" si="15"/>
        <v>211.55</v>
      </c>
      <c r="W26" s="49">
        <f t="shared" si="16"/>
        <v>317.32</v>
      </c>
      <c r="X26" s="35"/>
      <c r="Y26" s="124">
        <v>10</v>
      </c>
      <c r="Z26" s="55">
        <f t="shared" si="3"/>
        <v>2171.4</v>
      </c>
      <c r="AA26" s="129">
        <f>ROUND(Z26*index!$O$8,2)</f>
        <v>2171.4</v>
      </c>
      <c r="AB26" s="117">
        <f t="shared" si="4"/>
        <v>160.49</v>
      </c>
      <c r="AC26" s="23">
        <f t="shared" si="5"/>
        <v>29.29</v>
      </c>
      <c r="AD26" s="181">
        <f t="shared" si="6"/>
        <v>2040.2</v>
      </c>
      <c r="AE26" s="184">
        <f t="shared" si="17"/>
        <v>12.389900000000001</v>
      </c>
      <c r="AF26" s="35"/>
      <c r="AG26" s="41">
        <f t="shared" si="18"/>
        <v>3.2214</v>
      </c>
      <c r="AH26" s="26">
        <f t="shared" si="19"/>
        <v>6.9382999999999999</v>
      </c>
      <c r="AI26" s="26">
        <f t="shared" si="20"/>
        <v>4.3365</v>
      </c>
      <c r="AJ26" s="26">
        <f t="shared" si="21"/>
        <v>6.1950000000000003</v>
      </c>
      <c r="AK26" s="26">
        <f t="shared" si="22"/>
        <v>3.7170000000000001</v>
      </c>
      <c r="AL26" s="42">
        <f t="shared" si="23"/>
        <v>2.4780000000000002</v>
      </c>
      <c r="AM26" s="35"/>
      <c r="AN26" s="48">
        <f t="shared" si="24"/>
        <v>107.31</v>
      </c>
      <c r="AO26" s="22">
        <f t="shared" si="25"/>
        <v>214.63</v>
      </c>
      <c r="AP26" s="49">
        <f t="shared" si="26"/>
        <v>321.94</v>
      </c>
      <c r="AQ26" s="121"/>
      <c r="AR26" s="171">
        <v>10</v>
      </c>
      <c r="AS26" s="22">
        <f>ROUND(index!$O$33+((D26+F26+G26)*12)*index!$O$34,2)</f>
        <v>946.46</v>
      </c>
      <c r="AT26" s="49">
        <f>ROUND(index!$O$37+((D26+F26+G26)*12)*index!$O$38,2)</f>
        <v>775.42</v>
      </c>
      <c r="AU26" s="35"/>
      <c r="AV26" s="48">
        <f>ROUND(index!$O$33+(AD26*12)*index!$O$34,2)</f>
        <v>955.25</v>
      </c>
      <c r="AW26" s="49">
        <f>ROUND(index!$O$37+(AD26*12)*index!$O$38,2)</f>
        <v>777.29</v>
      </c>
    </row>
    <row r="27" spans="1:49" s="21" customFormat="1" ht="12" x14ac:dyDescent="0.2">
      <c r="A27" s="57">
        <v>11</v>
      </c>
      <c r="B27" s="117">
        <f t="shared" si="1"/>
        <v>14490.76</v>
      </c>
      <c r="C27" s="122">
        <f>ROUND(B27*index!$O$7,2)</f>
        <v>24248.84</v>
      </c>
      <c r="D27" s="175">
        <f>ROUND((B27/12)*index!$O$7,2)</f>
        <v>2020.74</v>
      </c>
      <c r="E27" s="178">
        <f t="shared" si="2"/>
        <v>12.271699999999999</v>
      </c>
      <c r="F27" s="8">
        <f>(ROUND(IF(B27&lt;=index!$L$14,index!$P$14*index!$O$7/12,IF(B27&lt;=(index!$L$14*0.925+index!$P$14/2)/0.925,((index!$L$14*0.925+index!$P$14)-B27*0.925)*index!$O$7/12,IF(B27&lt;=index!$L$15,(index!$P$15)*index!$O$7/12,IF(B27&lt;=(index!$L$15*0.925+index!$P$15)/0.925,((index!$L$15*0.925+index!$P$15)-B27*0.925)*index!$O$7/12,0)))),2))*$H$5</f>
        <v>0</v>
      </c>
      <c r="G27" s="8">
        <f>(ROUND(IF(B27&lt;=index!$L$14,index!$S$14*index!$O$7/12,IF(B27&lt;=(index!$L$14*0.925+index!$S$14/2)/0.925,((index!$L$14*0.925+index!$S$14)-B27*0.925)*index!$O$7/12,IF(B27&lt;=index!$L$15,(index!$S$15)*index!$O$7/12,IF(B27&lt;=(index!$L$15*0.925+index!$S$15)/0.925,((index!$L$15*0.925+index!$S$15)-B27*0.925)*index!$O$7/12,0)))),2))*$H$6</f>
        <v>0</v>
      </c>
      <c r="H27" s="119">
        <f>IF(A27&lt;18,0,ROUND((index!$N$25),2)*$H$7)</f>
        <v>0</v>
      </c>
      <c r="I27" s="8">
        <f t="shared" si="27"/>
        <v>0</v>
      </c>
      <c r="J27" s="117">
        <f>ROUND(index!$N$29/12,2)*$H$9</f>
        <v>0</v>
      </c>
      <c r="K27" s="122">
        <f>ROUND(index!$N$30/12,2)*$H$10</f>
        <v>0</v>
      </c>
      <c r="L27" s="175">
        <f>IF((SUM(D27:K27)-E27)&lt;index!$O$3,index!$O$3,SUM(D27:K27)-E27)</f>
        <v>2020.74</v>
      </c>
      <c r="M27" s="35"/>
      <c r="N27" s="43">
        <f t="shared" si="8"/>
        <v>3.1905999999999999</v>
      </c>
      <c r="O27" s="27">
        <f t="shared" si="9"/>
        <v>6.8722000000000003</v>
      </c>
      <c r="P27" s="27">
        <f t="shared" si="10"/>
        <v>4.2950999999999997</v>
      </c>
      <c r="Q27" s="27">
        <f t="shared" si="11"/>
        <v>6.1359000000000004</v>
      </c>
      <c r="R27" s="27">
        <f t="shared" si="12"/>
        <v>3.6815000000000002</v>
      </c>
      <c r="S27" s="44">
        <f t="shared" si="13"/>
        <v>2.4542999999999999</v>
      </c>
      <c r="T27" s="35"/>
      <c r="U27" s="48">
        <f t="shared" si="14"/>
        <v>106.29</v>
      </c>
      <c r="V27" s="22">
        <f t="shared" si="15"/>
        <v>212.58</v>
      </c>
      <c r="W27" s="49">
        <f t="shared" si="16"/>
        <v>318.87</v>
      </c>
      <c r="X27" s="35"/>
      <c r="Y27" s="124">
        <v>11</v>
      </c>
      <c r="Z27" s="55">
        <f t="shared" si="3"/>
        <v>2189.67</v>
      </c>
      <c r="AA27" s="129">
        <f>ROUND(Z27*index!$O$8,2)</f>
        <v>2189.67</v>
      </c>
      <c r="AB27" s="117">
        <f t="shared" si="4"/>
        <v>168.93000000000006</v>
      </c>
      <c r="AC27" s="23">
        <f t="shared" si="5"/>
        <v>30.83</v>
      </c>
      <c r="AD27" s="181">
        <f t="shared" si="6"/>
        <v>2051.5700000000002</v>
      </c>
      <c r="AE27" s="184">
        <f t="shared" si="17"/>
        <v>12.4589</v>
      </c>
      <c r="AF27" s="35"/>
      <c r="AG27" s="41">
        <f t="shared" si="18"/>
        <v>3.2393000000000001</v>
      </c>
      <c r="AH27" s="26">
        <f t="shared" si="19"/>
        <v>6.9770000000000003</v>
      </c>
      <c r="AI27" s="26">
        <f t="shared" si="20"/>
        <v>4.3605999999999998</v>
      </c>
      <c r="AJ27" s="26">
        <f t="shared" si="21"/>
        <v>6.2294999999999998</v>
      </c>
      <c r="AK27" s="26">
        <f t="shared" si="22"/>
        <v>3.7376999999999998</v>
      </c>
      <c r="AL27" s="42">
        <f t="shared" si="23"/>
        <v>2.4918</v>
      </c>
      <c r="AM27" s="35"/>
      <c r="AN27" s="48">
        <f t="shared" si="24"/>
        <v>107.91</v>
      </c>
      <c r="AO27" s="22">
        <f t="shared" si="25"/>
        <v>215.83</v>
      </c>
      <c r="AP27" s="49">
        <f t="shared" si="26"/>
        <v>323.74</v>
      </c>
      <c r="AQ27" s="121"/>
      <c r="AR27" s="171">
        <v>11</v>
      </c>
      <c r="AS27" s="22">
        <f>ROUND(index!$O$33+((D27+F27+G27)*12)*index!$O$34,2)</f>
        <v>949.41</v>
      </c>
      <c r="AT27" s="49">
        <f>ROUND(index!$O$37+((D27+F27+G27)*12)*index!$O$38,2)</f>
        <v>776.05</v>
      </c>
      <c r="AU27" s="35"/>
      <c r="AV27" s="48">
        <f>ROUND(index!$O$33+(AD27*12)*index!$O$34,2)</f>
        <v>958.66</v>
      </c>
      <c r="AW27" s="49">
        <f>ROUND(index!$O$37+(AD27*12)*index!$O$38,2)</f>
        <v>778.01</v>
      </c>
    </row>
    <row r="28" spans="1:49" s="21" customFormat="1" ht="12" x14ac:dyDescent="0.2">
      <c r="A28" s="57">
        <v>12</v>
      </c>
      <c r="B28" s="117">
        <f t="shared" si="1"/>
        <v>14561.27</v>
      </c>
      <c r="C28" s="122">
        <f>ROUND(B28*index!$O$7,2)</f>
        <v>24366.83</v>
      </c>
      <c r="D28" s="175">
        <f>ROUND((B28/12)*index!$O$7,2)</f>
        <v>2030.57</v>
      </c>
      <c r="E28" s="178">
        <f t="shared" si="2"/>
        <v>12.3314</v>
      </c>
      <c r="F28" s="8">
        <f>(ROUND(IF(B28&lt;=index!$L$14,index!$P$14*index!$O$7/12,IF(B28&lt;=(index!$L$14*0.925+index!$P$14/2)/0.925,((index!$L$14*0.925+index!$P$14)-B28*0.925)*index!$O$7/12,IF(B28&lt;=index!$L$15,(index!$P$15)*index!$O$7/12,IF(B28&lt;=(index!$L$15*0.925+index!$P$15)/0.925,((index!$L$15*0.925+index!$P$15)-B28*0.925)*index!$O$7/12,0)))),2))*$H$5</f>
        <v>0</v>
      </c>
      <c r="G28" s="8">
        <f>(ROUND(IF(B28&lt;=index!$L$14,index!$S$14*index!$O$7/12,IF(B28&lt;=(index!$L$14*0.925+index!$S$14/2)/0.925,((index!$L$14*0.925+index!$S$14)-B28*0.925)*index!$O$7/12,IF(B28&lt;=index!$L$15,(index!$S$15)*index!$O$7/12,IF(B28&lt;=(index!$L$15*0.925+index!$S$15)/0.925,((index!$L$15*0.925+index!$S$15)-B28*0.925)*index!$O$7/12,0)))),2))*$H$6</f>
        <v>0</v>
      </c>
      <c r="H28" s="119">
        <f>IF(A28&lt;18,0,ROUND((index!$N$25),2)*$H$7)</f>
        <v>0</v>
      </c>
      <c r="I28" s="8">
        <f t="shared" si="27"/>
        <v>0</v>
      </c>
      <c r="J28" s="117">
        <f>ROUND(index!$N$29/12,2)*$H$9</f>
        <v>0</v>
      </c>
      <c r="K28" s="122">
        <f>ROUND(index!$N$30/12,2)*$H$10</f>
        <v>0</v>
      </c>
      <c r="L28" s="175">
        <f>IF((SUM(D28:K28)-E28)&lt;index!$O$3,index!$O$3,SUM(D28:K28)-E28)</f>
        <v>2030.57</v>
      </c>
      <c r="M28" s="35"/>
      <c r="N28" s="43">
        <f t="shared" si="8"/>
        <v>3.2061999999999999</v>
      </c>
      <c r="O28" s="27">
        <f t="shared" si="9"/>
        <v>6.9055999999999997</v>
      </c>
      <c r="P28" s="27">
        <f t="shared" si="10"/>
        <v>4.3159999999999998</v>
      </c>
      <c r="Q28" s="27">
        <f t="shared" si="11"/>
        <v>6.1657000000000002</v>
      </c>
      <c r="R28" s="27">
        <f t="shared" si="12"/>
        <v>3.6993999999999998</v>
      </c>
      <c r="S28" s="44">
        <f t="shared" si="13"/>
        <v>2.4662999999999999</v>
      </c>
      <c r="T28" s="35"/>
      <c r="U28" s="48">
        <f t="shared" si="14"/>
        <v>106.81</v>
      </c>
      <c r="V28" s="22">
        <f t="shared" si="15"/>
        <v>213.62</v>
      </c>
      <c r="W28" s="49">
        <f t="shared" si="16"/>
        <v>320.42</v>
      </c>
      <c r="X28" s="35"/>
      <c r="Y28" s="124">
        <v>12</v>
      </c>
      <c r="Z28" s="55">
        <f t="shared" si="3"/>
        <v>2206.6999999999998</v>
      </c>
      <c r="AA28" s="129">
        <f>ROUND(Z28*index!$O$8,2)</f>
        <v>2206.6999999999998</v>
      </c>
      <c r="AB28" s="117">
        <f t="shared" si="4"/>
        <v>176.12999999999988</v>
      </c>
      <c r="AC28" s="23">
        <f t="shared" si="5"/>
        <v>32.14</v>
      </c>
      <c r="AD28" s="181">
        <f t="shared" si="6"/>
        <v>2062.71</v>
      </c>
      <c r="AE28" s="184">
        <f t="shared" si="17"/>
        <v>12.5266</v>
      </c>
      <c r="AF28" s="35"/>
      <c r="AG28" s="41">
        <f t="shared" si="18"/>
        <v>3.2568999999999999</v>
      </c>
      <c r="AH28" s="26">
        <f t="shared" si="19"/>
        <v>7.0148999999999999</v>
      </c>
      <c r="AI28" s="26">
        <f t="shared" si="20"/>
        <v>4.3842999999999996</v>
      </c>
      <c r="AJ28" s="26">
        <f t="shared" si="21"/>
        <v>6.2633000000000001</v>
      </c>
      <c r="AK28" s="26">
        <f t="shared" si="22"/>
        <v>3.758</v>
      </c>
      <c r="AL28" s="42">
        <f t="shared" si="23"/>
        <v>2.5053000000000001</v>
      </c>
      <c r="AM28" s="35"/>
      <c r="AN28" s="48">
        <f t="shared" si="24"/>
        <v>108.5</v>
      </c>
      <c r="AO28" s="22">
        <f t="shared" si="25"/>
        <v>217</v>
      </c>
      <c r="AP28" s="49">
        <f t="shared" si="26"/>
        <v>325.5</v>
      </c>
      <c r="AQ28" s="121"/>
      <c r="AR28" s="171">
        <v>12</v>
      </c>
      <c r="AS28" s="22">
        <f>ROUND(index!$O$33+((D28+F28+G28)*12)*index!$O$34,2)</f>
        <v>952.36</v>
      </c>
      <c r="AT28" s="49">
        <f>ROUND(index!$O$37+((D28+F28+G28)*12)*index!$O$38,2)</f>
        <v>776.67</v>
      </c>
      <c r="AU28" s="35"/>
      <c r="AV28" s="48">
        <f>ROUND(index!$O$33+(AD28*12)*index!$O$34,2)</f>
        <v>962</v>
      </c>
      <c r="AW28" s="49">
        <f>ROUND(index!$O$37+(AD28*12)*index!$O$38,2)</f>
        <v>778.72</v>
      </c>
    </row>
    <row r="29" spans="1:49" s="21" customFormat="1" ht="12" x14ac:dyDescent="0.2">
      <c r="A29" s="57">
        <v>13</v>
      </c>
      <c r="B29" s="117">
        <f t="shared" si="1"/>
        <v>14631.79</v>
      </c>
      <c r="C29" s="122">
        <f>ROUND(B29*index!$O$7,2)</f>
        <v>24484.84</v>
      </c>
      <c r="D29" s="175">
        <f>ROUND((B29/12)*index!$O$7,2)</f>
        <v>2040.4</v>
      </c>
      <c r="E29" s="178">
        <f t="shared" si="2"/>
        <v>12.3911</v>
      </c>
      <c r="F29" s="8">
        <f>(ROUND(IF(B29&lt;=index!$L$14,index!$P$14*index!$O$7/12,IF(B29&lt;=(index!$L$14*0.925+index!$P$14/2)/0.925,((index!$L$14*0.925+index!$P$14)-B29*0.925)*index!$O$7/12,IF(B29&lt;=index!$L$15,(index!$P$15)*index!$O$7/12,IF(B29&lt;=(index!$L$15*0.925+index!$P$15)/0.925,((index!$L$15*0.925+index!$P$15)-B29*0.925)*index!$O$7/12,0)))),2))*$H$5</f>
        <v>0</v>
      </c>
      <c r="G29" s="8">
        <f>(ROUND(IF(B29&lt;=index!$L$14,index!$S$14*index!$O$7/12,IF(B29&lt;=(index!$L$14*0.925+index!$S$14/2)/0.925,((index!$L$14*0.925+index!$S$14)-B29*0.925)*index!$O$7/12,IF(B29&lt;=index!$L$15,(index!$S$15)*index!$O$7/12,IF(B29&lt;=(index!$L$15*0.925+index!$S$15)/0.925,((index!$L$15*0.925+index!$S$15)-B29*0.925)*index!$O$7/12,0)))),2))*$H$6</f>
        <v>0</v>
      </c>
      <c r="H29" s="119">
        <f>IF(A29&lt;18,0,ROUND((index!$N$25),2)*$H$7)</f>
        <v>0</v>
      </c>
      <c r="I29" s="8">
        <f t="shared" si="27"/>
        <v>0</v>
      </c>
      <c r="J29" s="117">
        <f>ROUND(index!$N$29/12,2)*$H$9</f>
        <v>0</v>
      </c>
      <c r="K29" s="122">
        <f>ROUND(index!$N$30/12,2)*$H$10</f>
        <v>0</v>
      </c>
      <c r="L29" s="175">
        <f>IF((SUM(D29:K29)-E29)&lt;index!$O$3,index!$O$3,SUM(D29:K29)-E29)</f>
        <v>2040.3999999999999</v>
      </c>
      <c r="M29" s="35"/>
      <c r="N29" s="43">
        <f t="shared" si="8"/>
        <v>3.2216999999999998</v>
      </c>
      <c r="O29" s="27">
        <f t="shared" si="9"/>
        <v>6.9390000000000001</v>
      </c>
      <c r="P29" s="27">
        <f t="shared" si="10"/>
        <v>4.3369</v>
      </c>
      <c r="Q29" s="27">
        <f t="shared" si="11"/>
        <v>6.1955999999999998</v>
      </c>
      <c r="R29" s="27">
        <f t="shared" si="12"/>
        <v>3.7172999999999998</v>
      </c>
      <c r="S29" s="44">
        <f t="shared" si="13"/>
        <v>2.4782000000000002</v>
      </c>
      <c r="T29" s="35"/>
      <c r="U29" s="48">
        <f t="shared" si="14"/>
        <v>107.33</v>
      </c>
      <c r="V29" s="22">
        <f t="shared" si="15"/>
        <v>214.65</v>
      </c>
      <c r="W29" s="49">
        <f t="shared" si="16"/>
        <v>321.98</v>
      </c>
      <c r="X29" s="35"/>
      <c r="Y29" s="124">
        <v>13</v>
      </c>
      <c r="Z29" s="55">
        <f t="shared" si="3"/>
        <v>2222.58</v>
      </c>
      <c r="AA29" s="129">
        <f>ROUND(Z29*index!$O$8,2)</f>
        <v>2222.58</v>
      </c>
      <c r="AB29" s="117">
        <f t="shared" si="4"/>
        <v>182.18000000000006</v>
      </c>
      <c r="AC29" s="23">
        <f t="shared" si="5"/>
        <v>33.25</v>
      </c>
      <c r="AD29" s="181">
        <f t="shared" si="6"/>
        <v>2073.6499999999996</v>
      </c>
      <c r="AE29" s="184">
        <f t="shared" si="17"/>
        <v>12.593</v>
      </c>
      <c r="AF29" s="35"/>
      <c r="AG29" s="41">
        <f t="shared" si="18"/>
        <v>3.2742</v>
      </c>
      <c r="AH29" s="26">
        <f t="shared" si="19"/>
        <v>7.0521000000000003</v>
      </c>
      <c r="AI29" s="26">
        <f t="shared" si="20"/>
        <v>4.4076000000000004</v>
      </c>
      <c r="AJ29" s="26">
        <f t="shared" si="21"/>
        <v>6.2965</v>
      </c>
      <c r="AK29" s="26">
        <f t="shared" si="22"/>
        <v>3.7778999999999998</v>
      </c>
      <c r="AL29" s="42">
        <f t="shared" si="23"/>
        <v>2.5186000000000002</v>
      </c>
      <c r="AM29" s="35"/>
      <c r="AN29" s="48">
        <f t="shared" si="24"/>
        <v>109.07</v>
      </c>
      <c r="AO29" s="22">
        <f t="shared" si="25"/>
        <v>218.15</v>
      </c>
      <c r="AP29" s="49">
        <f t="shared" si="26"/>
        <v>327.22000000000003</v>
      </c>
      <c r="AQ29" s="121"/>
      <c r="AR29" s="171">
        <v>13</v>
      </c>
      <c r="AS29" s="22">
        <f>ROUND(index!$O$33+((D29+F29+G29)*12)*index!$O$34,2)</f>
        <v>955.31</v>
      </c>
      <c r="AT29" s="49">
        <f>ROUND(index!$O$37+((D29+F29+G29)*12)*index!$O$38,2)</f>
        <v>777.3</v>
      </c>
      <c r="AU29" s="35"/>
      <c r="AV29" s="48">
        <f>ROUND(index!$O$33+(AD29*12)*index!$O$34,2)</f>
        <v>965.29</v>
      </c>
      <c r="AW29" s="49">
        <f>ROUND(index!$O$37+(AD29*12)*index!$O$38,2)</f>
        <v>779.41</v>
      </c>
    </row>
    <row r="30" spans="1:49" s="21" customFormat="1" ht="12" x14ac:dyDescent="0.2">
      <c r="A30" s="57">
        <v>14</v>
      </c>
      <c r="B30" s="117">
        <f t="shared" si="1"/>
        <v>14702.29</v>
      </c>
      <c r="C30" s="122">
        <f>ROUND(B30*index!$O$7,2)</f>
        <v>24602.81</v>
      </c>
      <c r="D30" s="175">
        <f>ROUND((B30/12)*index!$O$7,2)</f>
        <v>2050.23</v>
      </c>
      <c r="E30" s="178">
        <f t="shared" si="2"/>
        <v>12.450799999999999</v>
      </c>
      <c r="F30" s="8">
        <f>(ROUND(IF(B30&lt;=index!$L$14,index!$P$14*index!$O$7/12,IF(B30&lt;=(index!$L$14*0.925+index!$P$14/2)/0.925,((index!$L$14*0.925+index!$P$14)-B30*0.925)*index!$O$7/12,IF(B30&lt;=index!$L$15,(index!$P$15)*index!$O$7/12,IF(B30&lt;=(index!$L$15*0.925+index!$P$15)/0.925,((index!$L$15*0.925+index!$P$15)-B30*0.925)*index!$O$7/12,0)))),2))*$H$5</f>
        <v>0</v>
      </c>
      <c r="G30" s="8">
        <f>(ROUND(IF(B30&lt;=index!$L$14,index!$S$14*index!$O$7/12,IF(B30&lt;=(index!$L$14*0.925+index!$S$14/2)/0.925,((index!$L$14*0.925+index!$S$14)-B30*0.925)*index!$O$7/12,IF(B30&lt;=index!$L$15,(index!$S$15)*index!$O$7/12,IF(B30&lt;=(index!$L$15*0.925+index!$S$15)/0.925,((index!$L$15*0.925+index!$S$15)-B30*0.925)*index!$O$7/12,0)))),2))*$H$6</f>
        <v>0</v>
      </c>
      <c r="H30" s="119">
        <f>IF(A30&lt;18,0,ROUND((index!$N$25),2)*$H$7)</f>
        <v>0</v>
      </c>
      <c r="I30" s="8">
        <f t="shared" si="27"/>
        <v>0</v>
      </c>
      <c r="J30" s="117">
        <f>ROUND(index!$N$29/12,2)*$H$9</f>
        <v>0</v>
      </c>
      <c r="K30" s="122">
        <f>ROUND(index!$N$30/12,2)*$H$10</f>
        <v>0</v>
      </c>
      <c r="L30" s="175">
        <f>IF((SUM(D30:K30)-E30)&lt;index!$O$3,index!$O$3,SUM(D30:K30)-E30)</f>
        <v>2050.23</v>
      </c>
      <c r="M30" s="35"/>
      <c r="N30" s="43">
        <f t="shared" si="8"/>
        <v>3.2372000000000001</v>
      </c>
      <c r="O30" s="27">
        <f t="shared" si="9"/>
        <v>6.9724000000000004</v>
      </c>
      <c r="P30" s="27">
        <f t="shared" si="10"/>
        <v>4.3578000000000001</v>
      </c>
      <c r="Q30" s="27">
        <f t="shared" si="11"/>
        <v>6.2253999999999996</v>
      </c>
      <c r="R30" s="27">
        <f t="shared" si="12"/>
        <v>3.7351999999999999</v>
      </c>
      <c r="S30" s="44">
        <f t="shared" si="13"/>
        <v>2.4902000000000002</v>
      </c>
      <c r="T30" s="35"/>
      <c r="U30" s="48">
        <f t="shared" si="14"/>
        <v>107.84</v>
      </c>
      <c r="V30" s="22">
        <f t="shared" si="15"/>
        <v>215.68</v>
      </c>
      <c r="W30" s="49">
        <f t="shared" si="16"/>
        <v>323.52999999999997</v>
      </c>
      <c r="X30" s="35"/>
      <c r="Y30" s="124">
        <v>14</v>
      </c>
      <c r="Z30" s="55">
        <f t="shared" si="3"/>
        <v>2237.38</v>
      </c>
      <c r="AA30" s="129">
        <f>ROUND(Z30*index!$O$8,2)</f>
        <v>2237.38</v>
      </c>
      <c r="AB30" s="117">
        <f t="shared" si="4"/>
        <v>187.15000000000009</v>
      </c>
      <c r="AC30" s="23">
        <f t="shared" si="5"/>
        <v>34.15</v>
      </c>
      <c r="AD30" s="181">
        <f t="shared" si="6"/>
        <v>2084.38</v>
      </c>
      <c r="AE30" s="184">
        <f t="shared" si="17"/>
        <v>12.658200000000001</v>
      </c>
      <c r="AF30" s="35"/>
      <c r="AG30" s="41">
        <f t="shared" si="18"/>
        <v>3.2911000000000001</v>
      </c>
      <c r="AH30" s="26">
        <f t="shared" si="19"/>
        <v>7.0885999999999996</v>
      </c>
      <c r="AI30" s="26">
        <f t="shared" si="20"/>
        <v>4.4303999999999997</v>
      </c>
      <c r="AJ30" s="26">
        <f t="shared" si="21"/>
        <v>6.3291000000000004</v>
      </c>
      <c r="AK30" s="26">
        <f t="shared" si="22"/>
        <v>3.7974999999999999</v>
      </c>
      <c r="AL30" s="42">
        <f t="shared" si="23"/>
        <v>2.5316000000000001</v>
      </c>
      <c r="AM30" s="35"/>
      <c r="AN30" s="48">
        <f t="shared" si="24"/>
        <v>109.64</v>
      </c>
      <c r="AO30" s="22">
        <f t="shared" si="25"/>
        <v>219.28</v>
      </c>
      <c r="AP30" s="49">
        <f t="shared" si="26"/>
        <v>328.92</v>
      </c>
      <c r="AQ30" s="121"/>
      <c r="AR30" s="171">
        <v>14</v>
      </c>
      <c r="AS30" s="22">
        <f>ROUND(index!$O$33+((D30+F30+G30)*12)*index!$O$34,2)</f>
        <v>958.26</v>
      </c>
      <c r="AT30" s="49">
        <f>ROUND(index!$O$37+((D30+F30+G30)*12)*index!$O$38,2)</f>
        <v>777.92</v>
      </c>
      <c r="AU30" s="35"/>
      <c r="AV30" s="48">
        <f>ROUND(index!$O$33+(AD30*12)*index!$O$34,2)</f>
        <v>968.5</v>
      </c>
      <c r="AW30" s="49">
        <f>ROUND(index!$O$37+(AD30*12)*index!$O$38,2)</f>
        <v>780.1</v>
      </c>
    </row>
    <row r="31" spans="1:49" s="21" customFormat="1" ht="12" x14ac:dyDescent="0.2">
      <c r="A31" s="57">
        <v>15</v>
      </c>
      <c r="B31" s="117">
        <f t="shared" si="1"/>
        <v>14772.79</v>
      </c>
      <c r="C31" s="122">
        <f>ROUND(B31*index!$O$7,2)</f>
        <v>24720.79</v>
      </c>
      <c r="D31" s="175">
        <f>ROUND((B31/12)*index!$O$7,2)</f>
        <v>2060.0700000000002</v>
      </c>
      <c r="E31" s="178">
        <f t="shared" si="2"/>
        <v>12.5105</v>
      </c>
      <c r="F31" s="8">
        <f>(ROUND(IF(B31&lt;=index!$L$14,index!$P$14*index!$O$7/12,IF(B31&lt;=(index!$L$14*0.925+index!$P$14/2)/0.925,((index!$L$14*0.925+index!$P$14)-B31*0.925)*index!$O$7/12,IF(B31&lt;=index!$L$15,(index!$P$15)*index!$O$7/12,IF(B31&lt;=(index!$L$15*0.925+index!$P$15)/0.925,((index!$L$15*0.925+index!$P$15)-B31*0.925)*index!$O$7/12,0)))),2))*$H$5</f>
        <v>0</v>
      </c>
      <c r="G31" s="8">
        <f>(ROUND(IF(B31&lt;=index!$L$14,index!$S$14*index!$O$7/12,IF(B31&lt;=(index!$L$14*0.925+index!$S$14/2)/0.925,((index!$L$14*0.925+index!$S$14)-B31*0.925)*index!$O$7/12,IF(B31&lt;=index!$L$15,(index!$S$15)*index!$O$7/12,IF(B31&lt;=(index!$L$15*0.925+index!$S$15)/0.925,((index!$L$15*0.925+index!$S$15)-B31*0.925)*index!$O$7/12,0)))),2))*$H$6</f>
        <v>0</v>
      </c>
      <c r="H31" s="119">
        <f>IF(A31&lt;18,0,ROUND((index!$N$25),2)*$H$7)</f>
        <v>0</v>
      </c>
      <c r="I31" s="8">
        <f t="shared" si="27"/>
        <v>0</v>
      </c>
      <c r="J31" s="117">
        <f>ROUND(index!$N$29/12,2)*$H$9</f>
        <v>0</v>
      </c>
      <c r="K31" s="122">
        <f>ROUND(index!$N$30/12,2)*$H$10</f>
        <v>0</v>
      </c>
      <c r="L31" s="175">
        <f>IF((SUM(D31:K31)-E31)&lt;index!$O$3,index!$O$3,SUM(D31:K31)-E31)</f>
        <v>2060.0700000000002</v>
      </c>
      <c r="M31" s="35"/>
      <c r="N31" s="43">
        <f t="shared" si="8"/>
        <v>3.2526999999999999</v>
      </c>
      <c r="O31" s="27">
        <f t="shared" si="9"/>
        <v>7.0058999999999996</v>
      </c>
      <c r="P31" s="27">
        <f t="shared" si="10"/>
        <v>4.3787000000000003</v>
      </c>
      <c r="Q31" s="27">
        <f t="shared" si="11"/>
        <v>6.2553000000000001</v>
      </c>
      <c r="R31" s="27">
        <f t="shared" si="12"/>
        <v>3.7532000000000001</v>
      </c>
      <c r="S31" s="44">
        <f t="shared" si="13"/>
        <v>2.5021</v>
      </c>
      <c r="T31" s="35"/>
      <c r="U31" s="48">
        <f t="shared" si="14"/>
        <v>108.36</v>
      </c>
      <c r="V31" s="22">
        <f t="shared" si="15"/>
        <v>216.72</v>
      </c>
      <c r="W31" s="49">
        <f t="shared" si="16"/>
        <v>325.08</v>
      </c>
      <c r="X31" s="35"/>
      <c r="Y31" s="124">
        <v>15</v>
      </c>
      <c r="Z31" s="55">
        <f t="shared" si="3"/>
        <v>2251.16</v>
      </c>
      <c r="AA31" s="129">
        <f>ROUND(Z31*index!$O$8,2)</f>
        <v>2251.16</v>
      </c>
      <c r="AB31" s="117">
        <f t="shared" si="4"/>
        <v>191.08999999999969</v>
      </c>
      <c r="AC31" s="23">
        <f t="shared" si="5"/>
        <v>34.869999999999997</v>
      </c>
      <c r="AD31" s="181">
        <f t="shared" si="6"/>
        <v>2094.94</v>
      </c>
      <c r="AE31" s="184">
        <f t="shared" si="17"/>
        <v>12.722300000000001</v>
      </c>
      <c r="AF31" s="35"/>
      <c r="AG31" s="41">
        <f t="shared" si="18"/>
        <v>3.3077999999999999</v>
      </c>
      <c r="AH31" s="26">
        <f t="shared" si="19"/>
        <v>7.1245000000000003</v>
      </c>
      <c r="AI31" s="26">
        <f t="shared" si="20"/>
        <v>4.4527999999999999</v>
      </c>
      <c r="AJ31" s="26">
        <f t="shared" si="21"/>
        <v>6.3612000000000002</v>
      </c>
      <c r="AK31" s="26">
        <f t="shared" si="22"/>
        <v>3.8167</v>
      </c>
      <c r="AL31" s="42">
        <f t="shared" si="23"/>
        <v>2.5445000000000002</v>
      </c>
      <c r="AM31" s="35"/>
      <c r="AN31" s="48">
        <f t="shared" si="24"/>
        <v>110.19</v>
      </c>
      <c r="AO31" s="22">
        <f t="shared" si="25"/>
        <v>220.39</v>
      </c>
      <c r="AP31" s="49">
        <f t="shared" si="26"/>
        <v>330.58</v>
      </c>
      <c r="AQ31" s="121"/>
      <c r="AR31" s="171">
        <v>15</v>
      </c>
      <c r="AS31" s="22">
        <f>ROUND(index!$O$33+((D31+F31+G31)*12)*index!$O$34,2)</f>
        <v>961.21</v>
      </c>
      <c r="AT31" s="49">
        <f>ROUND(index!$O$37+((D31+F31+G31)*12)*index!$O$38,2)</f>
        <v>778.55</v>
      </c>
      <c r="AU31" s="35"/>
      <c r="AV31" s="48">
        <f>ROUND(index!$O$33+(AD31*12)*index!$O$34,2)</f>
        <v>971.67</v>
      </c>
      <c r="AW31" s="49">
        <f>ROUND(index!$O$37+(AD31*12)*index!$O$38,2)</f>
        <v>780.77</v>
      </c>
    </row>
    <row r="32" spans="1:49" s="21" customFormat="1" ht="12" x14ac:dyDescent="0.2">
      <c r="A32" s="57">
        <v>16</v>
      </c>
      <c r="B32" s="117">
        <f t="shared" si="1"/>
        <v>14843.29</v>
      </c>
      <c r="C32" s="122">
        <f>ROUND(B32*index!$O$7,2)</f>
        <v>24838.76</v>
      </c>
      <c r="D32" s="175">
        <f>ROUND((B32/12)*index!$O$7,2)</f>
        <v>2069.9</v>
      </c>
      <c r="E32" s="178">
        <f t="shared" si="2"/>
        <v>12.5702</v>
      </c>
      <c r="F32" s="8">
        <f>(ROUND(IF(B32&lt;=index!$L$14,index!$P$14*index!$O$7/12,IF(B32&lt;=(index!$L$14*0.925+index!$P$14/2)/0.925,((index!$L$14*0.925+index!$P$14)-B32*0.925)*index!$O$7/12,IF(B32&lt;=index!$L$15,(index!$P$15)*index!$O$7/12,IF(B32&lt;=(index!$L$15*0.925+index!$P$15)/0.925,((index!$L$15*0.925+index!$P$15)-B32*0.925)*index!$O$7/12,0)))),2))*$H$5</f>
        <v>0</v>
      </c>
      <c r="G32" s="8">
        <f>(ROUND(IF(B32&lt;=index!$L$14,index!$S$14*index!$O$7/12,IF(B32&lt;=(index!$L$14*0.925+index!$S$14/2)/0.925,((index!$L$14*0.925+index!$S$14)-B32*0.925)*index!$O$7/12,IF(B32&lt;=index!$L$15,(index!$S$15)*index!$O$7/12,IF(B32&lt;=(index!$L$15*0.925+index!$S$15)/0.925,((index!$L$15*0.925+index!$S$15)-B32*0.925)*index!$O$7/12,0)))),2))*$H$6</f>
        <v>0</v>
      </c>
      <c r="H32" s="119">
        <f>IF(A32&lt;18,0,ROUND((index!$N$25),2)*$H$7)</f>
        <v>0</v>
      </c>
      <c r="I32" s="8">
        <f t="shared" si="27"/>
        <v>0</v>
      </c>
      <c r="J32" s="117">
        <f>ROUND(index!$N$29/12,2)*$H$9</f>
        <v>0</v>
      </c>
      <c r="K32" s="122">
        <f>ROUND(index!$N$30/12,2)*$H$10</f>
        <v>0</v>
      </c>
      <c r="L32" s="175">
        <f>IF((SUM(D32:K32)-E32)&lt;index!$O$3,index!$O$3,SUM(D32:K32)-E32)</f>
        <v>2069.9</v>
      </c>
      <c r="M32" s="35"/>
      <c r="N32" s="43">
        <f t="shared" si="8"/>
        <v>3.2683</v>
      </c>
      <c r="O32" s="27">
        <f t="shared" si="9"/>
        <v>7.0392999999999999</v>
      </c>
      <c r="P32" s="27">
        <f t="shared" si="10"/>
        <v>4.3996000000000004</v>
      </c>
      <c r="Q32" s="27">
        <f t="shared" si="11"/>
        <v>6.2850999999999999</v>
      </c>
      <c r="R32" s="27">
        <f t="shared" si="12"/>
        <v>3.7711000000000001</v>
      </c>
      <c r="S32" s="44">
        <f t="shared" si="13"/>
        <v>2.5139999999999998</v>
      </c>
      <c r="T32" s="35"/>
      <c r="U32" s="48">
        <f t="shared" si="14"/>
        <v>108.88</v>
      </c>
      <c r="V32" s="22">
        <f t="shared" si="15"/>
        <v>217.75</v>
      </c>
      <c r="W32" s="49">
        <f t="shared" si="16"/>
        <v>326.63</v>
      </c>
      <c r="X32" s="35"/>
      <c r="Y32" s="124">
        <v>16</v>
      </c>
      <c r="Z32" s="55">
        <f t="shared" si="3"/>
        <v>2260.27</v>
      </c>
      <c r="AA32" s="129">
        <f>ROUND(Z32*index!$O$8,2)</f>
        <v>2260.27</v>
      </c>
      <c r="AB32" s="117">
        <f t="shared" si="4"/>
        <v>190.36999999999989</v>
      </c>
      <c r="AC32" s="23">
        <f t="shared" si="5"/>
        <v>34.74</v>
      </c>
      <c r="AD32" s="181">
        <f t="shared" si="6"/>
        <v>2104.64</v>
      </c>
      <c r="AE32" s="184">
        <f t="shared" si="17"/>
        <v>12.7812</v>
      </c>
      <c r="AF32" s="35"/>
      <c r="AG32" s="41">
        <f t="shared" si="18"/>
        <v>3.3231000000000002</v>
      </c>
      <c r="AH32" s="26">
        <f t="shared" si="19"/>
        <v>7.1574999999999998</v>
      </c>
      <c r="AI32" s="26">
        <f t="shared" si="20"/>
        <v>4.4733999999999998</v>
      </c>
      <c r="AJ32" s="26">
        <f t="shared" si="21"/>
        <v>6.3906000000000001</v>
      </c>
      <c r="AK32" s="26">
        <f t="shared" si="22"/>
        <v>3.8344</v>
      </c>
      <c r="AL32" s="42">
        <f t="shared" si="23"/>
        <v>2.5562</v>
      </c>
      <c r="AM32" s="35"/>
      <c r="AN32" s="48">
        <f t="shared" si="24"/>
        <v>110.7</v>
      </c>
      <c r="AO32" s="22">
        <f t="shared" si="25"/>
        <v>221.41</v>
      </c>
      <c r="AP32" s="49">
        <f t="shared" si="26"/>
        <v>332.11</v>
      </c>
      <c r="AQ32" s="121"/>
      <c r="AR32" s="171">
        <v>16</v>
      </c>
      <c r="AS32" s="22">
        <f>ROUND(index!$O$33+((D32+F32+G32)*12)*index!$O$34,2)</f>
        <v>964.16</v>
      </c>
      <c r="AT32" s="49">
        <f>ROUND(index!$O$37+((D32+F32+G32)*12)*index!$O$38,2)</f>
        <v>779.18</v>
      </c>
      <c r="AU32" s="35"/>
      <c r="AV32" s="48">
        <f>ROUND(index!$O$33+(AD32*12)*index!$O$34,2)</f>
        <v>974.58</v>
      </c>
      <c r="AW32" s="49">
        <f>ROUND(index!$O$37+(AD32*12)*index!$O$38,2)</f>
        <v>781.39</v>
      </c>
    </row>
    <row r="33" spans="1:49" s="21" customFormat="1" ht="12" x14ac:dyDescent="0.2">
      <c r="A33" s="57">
        <v>17</v>
      </c>
      <c r="B33" s="117">
        <f t="shared" si="1"/>
        <v>14913.8</v>
      </c>
      <c r="C33" s="122">
        <f>ROUND(B33*index!$O$7,2)</f>
        <v>24956.75</v>
      </c>
      <c r="D33" s="175">
        <f>ROUND((B33/12)*index!$O$7,2)</f>
        <v>2079.73</v>
      </c>
      <c r="E33" s="178">
        <f t="shared" si="2"/>
        <v>12.629899999999999</v>
      </c>
      <c r="F33" s="8">
        <f>(ROUND(IF(B33&lt;=index!$L$14,index!$P$14*index!$O$7/12,IF(B33&lt;=(index!$L$14*0.925+index!$P$14/2)/0.925,((index!$L$14*0.925+index!$P$14)-B33*0.925)*index!$O$7/12,IF(B33&lt;=index!$L$15,(index!$P$15)*index!$O$7/12,IF(B33&lt;=(index!$L$15*0.925+index!$P$15)/0.925,((index!$L$15*0.925+index!$P$15)-B33*0.925)*index!$O$7/12,0)))),2))*$H$5</f>
        <v>0</v>
      </c>
      <c r="G33" s="8">
        <f>(ROUND(IF(B33&lt;=index!$L$14,index!$S$14*index!$O$7/12,IF(B33&lt;=(index!$L$14*0.925+index!$S$14/2)/0.925,((index!$L$14*0.925+index!$S$14)-B33*0.925)*index!$O$7/12,IF(B33&lt;=index!$L$15,(index!$S$15)*index!$O$7/12,IF(B33&lt;=(index!$L$15*0.925+index!$S$15)/0.925,((index!$L$15*0.925+index!$S$15)-B33*0.925)*index!$O$7/12,0)))),2))*$H$6</f>
        <v>0</v>
      </c>
      <c r="H33" s="119">
        <f>IF(A33&lt;18,0,ROUND((index!$N$25),2)*$H$7)</f>
        <v>0</v>
      </c>
      <c r="I33" s="8">
        <f t="shared" si="27"/>
        <v>0</v>
      </c>
      <c r="J33" s="117">
        <f>ROUND(index!$N$29/12,2)*$H$9</f>
        <v>0</v>
      </c>
      <c r="K33" s="122">
        <f>ROUND(index!$N$30/12,2)*$H$10</f>
        <v>0</v>
      </c>
      <c r="L33" s="175">
        <f>IF((SUM(D33:K33)-E33)&lt;index!$O$3,index!$O$3,SUM(D33:K33)-E33)</f>
        <v>2079.73</v>
      </c>
      <c r="M33" s="35"/>
      <c r="N33" s="43">
        <f t="shared" si="8"/>
        <v>3.2837999999999998</v>
      </c>
      <c r="O33" s="27">
        <f t="shared" si="9"/>
        <v>7.0727000000000002</v>
      </c>
      <c r="P33" s="27">
        <f t="shared" si="10"/>
        <v>4.4204999999999997</v>
      </c>
      <c r="Q33" s="27">
        <f t="shared" si="11"/>
        <v>6.3150000000000004</v>
      </c>
      <c r="R33" s="27">
        <f t="shared" si="12"/>
        <v>3.7890000000000001</v>
      </c>
      <c r="S33" s="44">
        <f t="shared" si="13"/>
        <v>2.5259999999999998</v>
      </c>
      <c r="T33" s="35"/>
      <c r="U33" s="48">
        <f t="shared" si="14"/>
        <v>109.39</v>
      </c>
      <c r="V33" s="22">
        <f t="shared" si="15"/>
        <v>218.79</v>
      </c>
      <c r="W33" s="49">
        <f t="shared" si="16"/>
        <v>328.18</v>
      </c>
      <c r="X33" s="35"/>
      <c r="Y33" s="124">
        <v>17</v>
      </c>
      <c r="Z33" s="55">
        <f t="shared" si="3"/>
        <v>2268.73</v>
      </c>
      <c r="AA33" s="129">
        <f>ROUND(Z33*index!$O$8,2)</f>
        <v>2268.73</v>
      </c>
      <c r="AB33" s="117">
        <f t="shared" si="4"/>
        <v>189</v>
      </c>
      <c r="AC33" s="23">
        <f t="shared" si="5"/>
        <v>34.49</v>
      </c>
      <c r="AD33" s="181">
        <f t="shared" si="6"/>
        <v>2114.2199999999998</v>
      </c>
      <c r="AE33" s="184">
        <f t="shared" si="17"/>
        <v>12.839399999999999</v>
      </c>
      <c r="AF33" s="35"/>
      <c r="AG33" s="41">
        <f t="shared" si="18"/>
        <v>3.3382000000000001</v>
      </c>
      <c r="AH33" s="26">
        <f t="shared" si="19"/>
        <v>7.1901000000000002</v>
      </c>
      <c r="AI33" s="26">
        <f t="shared" si="20"/>
        <v>4.4938000000000002</v>
      </c>
      <c r="AJ33" s="26">
        <f t="shared" si="21"/>
        <v>6.4196999999999997</v>
      </c>
      <c r="AK33" s="26">
        <f t="shared" si="22"/>
        <v>3.8517999999999999</v>
      </c>
      <c r="AL33" s="42">
        <f t="shared" si="23"/>
        <v>2.5678999999999998</v>
      </c>
      <c r="AM33" s="35"/>
      <c r="AN33" s="48">
        <f t="shared" si="24"/>
        <v>111.21</v>
      </c>
      <c r="AO33" s="22">
        <f t="shared" si="25"/>
        <v>222.42</v>
      </c>
      <c r="AP33" s="49">
        <f t="shared" si="26"/>
        <v>333.62</v>
      </c>
      <c r="AQ33" s="121"/>
      <c r="AR33" s="171">
        <v>17</v>
      </c>
      <c r="AS33" s="22">
        <f>ROUND(index!$O$33+((D33+F33+G33)*12)*index!$O$34,2)</f>
        <v>967.11</v>
      </c>
      <c r="AT33" s="49">
        <f>ROUND(index!$O$37+((D33+F33+G33)*12)*index!$O$38,2)</f>
        <v>779.8</v>
      </c>
      <c r="AU33" s="35"/>
      <c r="AV33" s="48">
        <f>ROUND(index!$O$33+(AD33*12)*index!$O$34,2)</f>
        <v>977.46</v>
      </c>
      <c r="AW33" s="49">
        <f>ROUND(index!$O$37+(AD33*12)*index!$O$38,2)</f>
        <v>781.99</v>
      </c>
    </row>
    <row r="34" spans="1:49" s="21" customFormat="1" ht="12" x14ac:dyDescent="0.2">
      <c r="A34" s="57">
        <v>18</v>
      </c>
      <c r="B34" s="117">
        <f t="shared" si="1"/>
        <v>14984.3</v>
      </c>
      <c r="C34" s="122">
        <f>ROUND(B34*index!$O$7,2)</f>
        <v>25074.73</v>
      </c>
      <c r="D34" s="175">
        <f>ROUND((B34/12)*index!$O$7,2)</f>
        <v>2089.56</v>
      </c>
      <c r="E34" s="178">
        <f t="shared" si="2"/>
        <v>12.6896</v>
      </c>
      <c r="F34" s="8">
        <f>(ROUND(IF(B34&lt;=index!$L$14,index!$P$14*index!$O$7/12,IF(B34&lt;=(index!$L$14*0.925+index!$P$14/2)/0.925,((index!$L$14*0.925+index!$P$14)-B34*0.925)*index!$O$7/12,IF(B34&lt;=index!$L$15,(index!$P$15)*index!$O$7/12,IF(B34&lt;=(index!$L$15*0.925+index!$P$15)/0.925,((index!$L$15*0.925+index!$P$15)-B34*0.925)*index!$O$7/12,0)))),2))*$H$5</f>
        <v>0</v>
      </c>
      <c r="G34" s="8">
        <f>(ROUND(IF(B34&lt;=index!$L$14,index!$S$14*index!$O$7/12,IF(B34&lt;=(index!$L$14*0.925+index!$S$14/2)/0.925,((index!$L$14*0.925+index!$S$14)-B34*0.925)*index!$O$7/12,IF(B34&lt;=index!$L$15,(index!$S$15)*index!$O$7/12,IF(B34&lt;=(index!$L$15*0.925+index!$S$15)/0.925,((index!$L$15*0.925+index!$S$15)-B34*0.925)*index!$O$7/12,0)))),2))*$H$6</f>
        <v>0</v>
      </c>
      <c r="H34" s="119">
        <f>IF(A34&lt;18,0,ROUND((index!$N$25),2)*$H$7)</f>
        <v>0</v>
      </c>
      <c r="I34" s="8">
        <f>+ROUND((D34)*0.12,2)*$H$8</f>
        <v>0</v>
      </c>
      <c r="J34" s="117">
        <f>ROUND(index!$N$29/12,2)*$H$9</f>
        <v>0</v>
      </c>
      <c r="K34" s="122">
        <f>ROUND(index!$N$30/12,2)*$H$10</f>
        <v>0</v>
      </c>
      <c r="L34" s="175">
        <f>IF((SUM(D34:K34)-E34)&lt;index!$O$3,index!$O$3,SUM(D34:K34)-E34)</f>
        <v>2089.56</v>
      </c>
      <c r="M34" s="35"/>
      <c r="N34" s="43">
        <f t="shared" si="8"/>
        <v>3.2993000000000001</v>
      </c>
      <c r="O34" s="27">
        <f t="shared" si="9"/>
        <v>7.1062000000000003</v>
      </c>
      <c r="P34" s="27">
        <f t="shared" si="10"/>
        <v>4.4413999999999998</v>
      </c>
      <c r="Q34" s="27">
        <f t="shared" si="11"/>
        <v>6.3448000000000002</v>
      </c>
      <c r="R34" s="27">
        <f t="shared" si="12"/>
        <v>3.8069000000000002</v>
      </c>
      <c r="S34" s="44">
        <f t="shared" si="13"/>
        <v>2.5379</v>
      </c>
      <c r="T34" s="35"/>
      <c r="U34" s="48">
        <f t="shared" si="14"/>
        <v>109.91</v>
      </c>
      <c r="V34" s="22">
        <f t="shared" si="15"/>
        <v>219.82</v>
      </c>
      <c r="W34" s="49">
        <f t="shared" si="16"/>
        <v>329.73</v>
      </c>
      <c r="X34" s="35"/>
      <c r="Y34" s="124">
        <v>18</v>
      </c>
      <c r="Z34" s="55">
        <f t="shared" si="3"/>
        <v>2276.58</v>
      </c>
      <c r="AA34" s="129">
        <f>ROUND(Z34*index!$O$8,2)</f>
        <v>2276.58</v>
      </c>
      <c r="AB34" s="117">
        <f t="shared" si="4"/>
        <v>187.01999999999998</v>
      </c>
      <c r="AC34" s="23">
        <f t="shared" si="5"/>
        <v>34.130000000000003</v>
      </c>
      <c r="AD34" s="181">
        <f t="shared" si="6"/>
        <v>2123.69</v>
      </c>
      <c r="AE34" s="184">
        <f t="shared" si="17"/>
        <v>12.8969</v>
      </c>
      <c r="AF34" s="35"/>
      <c r="AG34" s="41">
        <f t="shared" si="18"/>
        <v>3.3532000000000002</v>
      </c>
      <c r="AH34" s="26">
        <f t="shared" si="19"/>
        <v>7.2222999999999997</v>
      </c>
      <c r="AI34" s="26">
        <f t="shared" si="20"/>
        <v>4.5138999999999996</v>
      </c>
      <c r="AJ34" s="26">
        <f t="shared" si="21"/>
        <v>6.4485000000000001</v>
      </c>
      <c r="AK34" s="26">
        <f t="shared" si="22"/>
        <v>3.8691</v>
      </c>
      <c r="AL34" s="42">
        <f t="shared" si="23"/>
        <v>2.5794000000000001</v>
      </c>
      <c r="AM34" s="35"/>
      <c r="AN34" s="48">
        <f t="shared" si="24"/>
        <v>111.71</v>
      </c>
      <c r="AO34" s="22">
        <f t="shared" si="25"/>
        <v>223.41</v>
      </c>
      <c r="AP34" s="49">
        <f t="shared" si="26"/>
        <v>335.12</v>
      </c>
      <c r="AQ34" s="121"/>
      <c r="AR34" s="171">
        <v>18</v>
      </c>
      <c r="AS34" s="22">
        <f>ROUND(index!$O$33+((D34+F34+G34)*12)*index!$O$34,2)</f>
        <v>970.06</v>
      </c>
      <c r="AT34" s="49">
        <f>ROUND(index!$O$37+((D34+F34+G34)*12)*index!$O$38,2)</f>
        <v>780.43</v>
      </c>
      <c r="AU34" s="35"/>
      <c r="AV34" s="48">
        <f>ROUND(index!$O$33+(AD34*12)*index!$O$34,2)</f>
        <v>980.3</v>
      </c>
      <c r="AW34" s="49">
        <f>ROUND(index!$O$37+(AD34*12)*index!$O$38,2)</f>
        <v>782.6</v>
      </c>
    </row>
    <row r="35" spans="1:49" s="21" customFormat="1" ht="12" x14ac:dyDescent="0.2">
      <c r="A35" s="57">
        <v>19</v>
      </c>
      <c r="B35" s="117">
        <f t="shared" si="1"/>
        <v>15054.8</v>
      </c>
      <c r="C35" s="122">
        <f>ROUND(B35*index!$O$7,2)</f>
        <v>25192.7</v>
      </c>
      <c r="D35" s="175">
        <f>ROUND((B35/12)*index!$O$7,2)</f>
        <v>2099.39</v>
      </c>
      <c r="E35" s="178">
        <f t="shared" si="2"/>
        <v>12.7493</v>
      </c>
      <c r="F35" s="8">
        <f>(ROUND(IF(B35&lt;=index!$L$14,index!$P$14*index!$O$7/12,IF(B35&lt;=(index!$L$14*0.925+index!$P$14/2)/0.925,((index!$L$14*0.925+index!$P$14)-B35*0.925)*index!$O$7/12,IF(B35&lt;=index!$L$15,(index!$P$15)*index!$O$7/12,IF(B35&lt;=(index!$L$15*0.925+index!$P$15)/0.925,((index!$L$15*0.925+index!$P$15)-B35*0.925)*index!$O$7/12,0)))),2))*$H$5</f>
        <v>0</v>
      </c>
      <c r="G35" s="8">
        <f>(ROUND(IF(B35&lt;=index!$L$14,index!$S$14*index!$O$7/12,IF(B35&lt;=(index!$L$14*0.925+index!$S$14/2)/0.925,((index!$L$14*0.925+index!$S$14)-B35*0.925)*index!$O$7/12,IF(B35&lt;=index!$L$15,(index!$S$15)*index!$O$7/12,IF(B35&lt;=(index!$L$15*0.925+index!$S$15)/0.925,((index!$L$15*0.925+index!$S$15)-B35*0.925)*index!$O$7/12,0)))),2))*$H$6</f>
        <v>0</v>
      </c>
      <c r="H35" s="119">
        <f>IF(A35&lt;18,0,ROUND((index!$N$25),2)*$H$7)</f>
        <v>0</v>
      </c>
      <c r="I35" s="8">
        <f t="shared" ref="I35:I51" si="28">+ROUND((D35)*0.12,2)*$H$8</f>
        <v>0</v>
      </c>
      <c r="J35" s="117">
        <f>ROUND(index!$N$29/12,2)*$H$9</f>
        <v>0</v>
      </c>
      <c r="K35" s="122">
        <f>ROUND(index!$N$30/12,2)*$H$10</f>
        <v>0</v>
      </c>
      <c r="L35" s="175">
        <f>IF((SUM(D35:K35)-E35)&lt;index!$O$3,index!$O$3,SUM(D35:K35)-E35)</f>
        <v>2099.39</v>
      </c>
      <c r="M35" s="35"/>
      <c r="N35" s="43">
        <f t="shared" si="8"/>
        <v>3.3148</v>
      </c>
      <c r="O35" s="27">
        <f t="shared" si="9"/>
        <v>7.1395999999999997</v>
      </c>
      <c r="P35" s="27">
        <f t="shared" si="10"/>
        <v>4.4622999999999999</v>
      </c>
      <c r="Q35" s="27">
        <f t="shared" si="11"/>
        <v>6.3746999999999998</v>
      </c>
      <c r="R35" s="27">
        <f t="shared" si="12"/>
        <v>3.8248000000000002</v>
      </c>
      <c r="S35" s="44">
        <f t="shared" si="13"/>
        <v>2.5499000000000001</v>
      </c>
      <c r="T35" s="35"/>
      <c r="U35" s="48">
        <f t="shared" si="14"/>
        <v>110.43</v>
      </c>
      <c r="V35" s="22">
        <f t="shared" si="15"/>
        <v>220.86</v>
      </c>
      <c r="W35" s="49">
        <f t="shared" si="16"/>
        <v>331.28</v>
      </c>
      <c r="X35" s="35"/>
      <c r="Y35" s="124">
        <v>19</v>
      </c>
      <c r="Z35" s="55">
        <f t="shared" si="3"/>
        <v>2283.87</v>
      </c>
      <c r="AA35" s="129">
        <f>ROUND(Z35*index!$O$8,2)</f>
        <v>2283.87</v>
      </c>
      <c r="AB35" s="117">
        <f t="shared" si="4"/>
        <v>184.48000000000002</v>
      </c>
      <c r="AC35" s="23">
        <f t="shared" si="5"/>
        <v>33.67</v>
      </c>
      <c r="AD35" s="181">
        <f t="shared" si="6"/>
        <v>2133.06</v>
      </c>
      <c r="AE35" s="184">
        <f t="shared" si="17"/>
        <v>12.953799999999999</v>
      </c>
      <c r="AF35" s="35"/>
      <c r="AG35" s="41">
        <f t="shared" si="18"/>
        <v>3.3679999999999999</v>
      </c>
      <c r="AH35" s="26">
        <f t="shared" si="19"/>
        <v>7.2541000000000002</v>
      </c>
      <c r="AI35" s="26">
        <f t="shared" si="20"/>
        <v>4.5338000000000003</v>
      </c>
      <c r="AJ35" s="26">
        <f t="shared" si="21"/>
        <v>6.4768999999999997</v>
      </c>
      <c r="AK35" s="26">
        <f t="shared" si="22"/>
        <v>3.8860999999999999</v>
      </c>
      <c r="AL35" s="42">
        <f t="shared" si="23"/>
        <v>2.5908000000000002</v>
      </c>
      <c r="AM35" s="35"/>
      <c r="AN35" s="48">
        <f t="shared" si="24"/>
        <v>112.2</v>
      </c>
      <c r="AO35" s="22">
        <f t="shared" si="25"/>
        <v>224.4</v>
      </c>
      <c r="AP35" s="49">
        <f t="shared" si="26"/>
        <v>336.6</v>
      </c>
      <c r="AQ35" s="121"/>
      <c r="AR35" s="171">
        <v>19</v>
      </c>
      <c r="AS35" s="22">
        <f>ROUND(index!$O$33+((D35+F35+G35)*12)*index!$O$34,2)</f>
        <v>973.01</v>
      </c>
      <c r="AT35" s="49">
        <f>ROUND(index!$O$37+((D35+F35+G35)*12)*index!$O$38,2)</f>
        <v>781.05</v>
      </c>
      <c r="AU35" s="35"/>
      <c r="AV35" s="48">
        <f>ROUND(index!$O$33+(AD35*12)*index!$O$34,2)</f>
        <v>983.11</v>
      </c>
      <c r="AW35" s="49">
        <f>ROUND(index!$O$37+(AD35*12)*index!$O$38,2)</f>
        <v>783.19</v>
      </c>
    </row>
    <row r="36" spans="1:49" s="21" customFormat="1" ht="12" x14ac:dyDescent="0.2">
      <c r="A36" s="57">
        <v>20</v>
      </c>
      <c r="B36" s="117">
        <f t="shared" si="1"/>
        <v>15125.32</v>
      </c>
      <c r="C36" s="122">
        <f>ROUND(B36*index!$O$7,2)</f>
        <v>25310.71</v>
      </c>
      <c r="D36" s="175">
        <f>ROUND((B36/12)*index!$O$7,2)</f>
        <v>2109.23</v>
      </c>
      <c r="E36" s="178">
        <f t="shared" si="2"/>
        <v>12.809100000000001</v>
      </c>
      <c r="F36" s="8">
        <f>(ROUND(IF(B36&lt;=index!$L$14,index!$P$14*index!$O$7/12,IF(B36&lt;=(index!$L$14*0.925+index!$P$14/2)/0.925,((index!$L$14*0.925+index!$P$14)-B36*0.925)*index!$O$7/12,IF(B36&lt;=index!$L$15,(index!$P$15)*index!$O$7/12,IF(B36&lt;=(index!$L$15*0.925+index!$P$15)/0.925,((index!$L$15*0.925+index!$P$15)-B36*0.925)*index!$O$7/12,0)))),2))*$H$5</f>
        <v>0</v>
      </c>
      <c r="G36" s="8">
        <f>(ROUND(IF(B36&lt;=index!$L$14,index!$S$14*index!$O$7/12,IF(B36&lt;=(index!$L$14*0.925+index!$S$14/2)/0.925,((index!$L$14*0.925+index!$S$14)-B36*0.925)*index!$O$7/12,IF(B36&lt;=index!$L$15,(index!$S$15)*index!$O$7/12,IF(B36&lt;=(index!$L$15*0.925+index!$S$15)/0.925,((index!$L$15*0.925+index!$S$15)-B36*0.925)*index!$O$7/12,0)))),2))*$H$6</f>
        <v>0</v>
      </c>
      <c r="H36" s="119">
        <f>IF(A36&lt;18,0,ROUND((index!$N$25),2)*$H$7)</f>
        <v>0</v>
      </c>
      <c r="I36" s="8">
        <f t="shared" si="28"/>
        <v>0</v>
      </c>
      <c r="J36" s="117">
        <f>ROUND(index!$N$29/12,2)*$H$9</f>
        <v>0</v>
      </c>
      <c r="K36" s="122">
        <f>ROUND(index!$N$30/12,2)*$H$10</f>
        <v>0</v>
      </c>
      <c r="L36" s="175">
        <f>IF((SUM(D36:K36)-E36)&lt;index!$O$3,index!$O$3,SUM(D36:K36)-E36)</f>
        <v>2109.23</v>
      </c>
      <c r="M36" s="35"/>
      <c r="N36" s="43">
        <f t="shared" si="8"/>
        <v>3.3304</v>
      </c>
      <c r="O36" s="27">
        <f t="shared" si="9"/>
        <v>7.1730999999999998</v>
      </c>
      <c r="P36" s="27">
        <f t="shared" si="10"/>
        <v>4.4832000000000001</v>
      </c>
      <c r="Q36" s="27">
        <f t="shared" si="11"/>
        <v>6.4046000000000003</v>
      </c>
      <c r="R36" s="27">
        <f t="shared" si="12"/>
        <v>3.8426999999999998</v>
      </c>
      <c r="S36" s="44">
        <f t="shared" si="13"/>
        <v>2.5617999999999999</v>
      </c>
      <c r="T36" s="35"/>
      <c r="U36" s="48">
        <f t="shared" si="14"/>
        <v>110.95</v>
      </c>
      <c r="V36" s="22">
        <f t="shared" si="15"/>
        <v>221.89</v>
      </c>
      <c r="W36" s="49">
        <f t="shared" si="16"/>
        <v>332.84</v>
      </c>
      <c r="X36" s="35"/>
      <c r="Y36" s="124">
        <v>20</v>
      </c>
      <c r="Z36" s="55">
        <f t="shared" si="3"/>
        <v>2290.64</v>
      </c>
      <c r="AA36" s="129">
        <f>ROUND(Z36*index!$O$8,2)</f>
        <v>2290.64</v>
      </c>
      <c r="AB36" s="117">
        <f t="shared" si="4"/>
        <v>181.40999999999985</v>
      </c>
      <c r="AC36" s="23">
        <f t="shared" si="5"/>
        <v>33.11</v>
      </c>
      <c r="AD36" s="181">
        <f t="shared" si="6"/>
        <v>2142.34</v>
      </c>
      <c r="AE36" s="184">
        <f t="shared" si="17"/>
        <v>13.010199999999999</v>
      </c>
      <c r="AF36" s="35"/>
      <c r="AG36" s="41">
        <f t="shared" si="18"/>
        <v>3.3826999999999998</v>
      </c>
      <c r="AH36" s="26">
        <f t="shared" si="19"/>
        <v>7.2857000000000003</v>
      </c>
      <c r="AI36" s="26">
        <f t="shared" si="20"/>
        <v>4.5536000000000003</v>
      </c>
      <c r="AJ36" s="26">
        <f t="shared" si="21"/>
        <v>6.5050999999999997</v>
      </c>
      <c r="AK36" s="26">
        <f t="shared" si="22"/>
        <v>3.9030999999999998</v>
      </c>
      <c r="AL36" s="42">
        <f t="shared" si="23"/>
        <v>2.6019999999999999</v>
      </c>
      <c r="AM36" s="35"/>
      <c r="AN36" s="48">
        <f t="shared" si="24"/>
        <v>112.69</v>
      </c>
      <c r="AO36" s="22">
        <f t="shared" si="25"/>
        <v>225.37</v>
      </c>
      <c r="AP36" s="49">
        <f t="shared" si="26"/>
        <v>338.06</v>
      </c>
      <c r="AQ36" s="121"/>
      <c r="AR36" s="171">
        <v>20</v>
      </c>
      <c r="AS36" s="22">
        <f>ROUND(index!$O$33+((D36+F36+G36)*12)*index!$O$34,2)</f>
        <v>975.96</v>
      </c>
      <c r="AT36" s="49">
        <f>ROUND(index!$O$37+((D36+F36+G36)*12)*index!$O$38,2)</f>
        <v>781.68</v>
      </c>
      <c r="AU36" s="35"/>
      <c r="AV36" s="48">
        <f>ROUND(index!$O$33+(AD36*12)*index!$O$34,2)</f>
        <v>985.89</v>
      </c>
      <c r="AW36" s="49">
        <f>ROUND(index!$O$37+(AD36*12)*index!$O$38,2)</f>
        <v>783.78</v>
      </c>
    </row>
    <row r="37" spans="1:49" s="21" customFormat="1" ht="12" x14ac:dyDescent="0.2">
      <c r="A37" s="57">
        <v>21</v>
      </c>
      <c r="B37" s="117">
        <f t="shared" si="1"/>
        <v>15195.82</v>
      </c>
      <c r="C37" s="122">
        <f>ROUND(B37*index!$O$7,2)</f>
        <v>25428.69</v>
      </c>
      <c r="D37" s="175">
        <f>ROUND((B37/12)*index!$O$7,2)</f>
        <v>2119.06</v>
      </c>
      <c r="E37" s="178">
        <f t="shared" si="2"/>
        <v>12.8688</v>
      </c>
      <c r="F37" s="8">
        <f>(ROUND(IF(B37&lt;=index!$L$14,index!$P$14*index!$O$7/12,IF(B37&lt;=(index!$L$14*0.925+index!$P$14/2)/0.925,((index!$L$14*0.925+index!$P$14)-B37*0.925)*index!$O$7/12,IF(B37&lt;=index!$L$15,(index!$P$15)*index!$O$7/12,IF(B37&lt;=(index!$L$15*0.925+index!$P$15)/0.925,((index!$L$15*0.925+index!$P$15)-B37*0.925)*index!$O$7/12,0)))),2))*$H$5</f>
        <v>0</v>
      </c>
      <c r="G37" s="8">
        <f>(ROUND(IF(B37&lt;=index!$L$14,index!$S$14*index!$O$7/12,IF(B37&lt;=(index!$L$14*0.925+index!$S$14/2)/0.925,((index!$L$14*0.925+index!$S$14)-B37*0.925)*index!$O$7/12,IF(B37&lt;=index!$L$15,(index!$S$15)*index!$O$7/12,IF(B37&lt;=(index!$L$15*0.925+index!$S$15)/0.925,((index!$L$15*0.925+index!$S$15)-B37*0.925)*index!$O$7/12,0)))),2))*$H$6</f>
        <v>0</v>
      </c>
      <c r="H37" s="119">
        <f>IF(A37&lt;18,0,ROUND((index!$N$25),2)*$H$7)</f>
        <v>0</v>
      </c>
      <c r="I37" s="8">
        <f t="shared" si="28"/>
        <v>0</v>
      </c>
      <c r="J37" s="117">
        <f>ROUND(index!$N$29/12,2)*$H$9</f>
        <v>0</v>
      </c>
      <c r="K37" s="122">
        <f>ROUND(index!$N$30/12,2)*$H$10</f>
        <v>0</v>
      </c>
      <c r="L37" s="175">
        <f>IF((SUM(D37:K37)-E37)&lt;index!$O$3,index!$O$3,SUM(D37:K37)-E37)</f>
        <v>2119.06</v>
      </c>
      <c r="M37" s="35"/>
      <c r="N37" s="43">
        <f t="shared" si="8"/>
        <v>3.3458999999999999</v>
      </c>
      <c r="O37" s="27">
        <f t="shared" si="9"/>
        <v>7.2065000000000001</v>
      </c>
      <c r="P37" s="27">
        <f t="shared" si="10"/>
        <v>4.5041000000000002</v>
      </c>
      <c r="Q37" s="27">
        <f t="shared" si="11"/>
        <v>6.4344000000000001</v>
      </c>
      <c r="R37" s="27">
        <f t="shared" si="12"/>
        <v>3.8605999999999998</v>
      </c>
      <c r="S37" s="44">
        <f t="shared" si="13"/>
        <v>2.5737999999999999</v>
      </c>
      <c r="T37" s="35"/>
      <c r="U37" s="48">
        <f t="shared" si="14"/>
        <v>111.46</v>
      </c>
      <c r="V37" s="22">
        <f t="shared" si="15"/>
        <v>222.93</v>
      </c>
      <c r="W37" s="49">
        <f t="shared" si="16"/>
        <v>334.39</v>
      </c>
      <c r="X37" s="35"/>
      <c r="Y37" s="124">
        <v>21</v>
      </c>
      <c r="Z37" s="55">
        <f t="shared" si="3"/>
        <v>2296.91</v>
      </c>
      <c r="AA37" s="129">
        <f>ROUND(Z37*index!$O$8,2)</f>
        <v>2296.91</v>
      </c>
      <c r="AB37" s="117">
        <f t="shared" si="4"/>
        <v>177.84999999999991</v>
      </c>
      <c r="AC37" s="23">
        <f t="shared" si="5"/>
        <v>32.46</v>
      </c>
      <c r="AD37" s="181">
        <f t="shared" si="6"/>
        <v>2151.52</v>
      </c>
      <c r="AE37" s="184">
        <f t="shared" si="17"/>
        <v>13.065899999999999</v>
      </c>
      <c r="AF37" s="35"/>
      <c r="AG37" s="41">
        <f t="shared" si="18"/>
        <v>3.3971</v>
      </c>
      <c r="AH37" s="26">
        <f t="shared" si="19"/>
        <v>7.3169000000000004</v>
      </c>
      <c r="AI37" s="26">
        <f t="shared" si="20"/>
        <v>4.5731000000000002</v>
      </c>
      <c r="AJ37" s="26">
        <f t="shared" si="21"/>
        <v>6.5330000000000004</v>
      </c>
      <c r="AK37" s="26">
        <f t="shared" si="22"/>
        <v>3.9198</v>
      </c>
      <c r="AL37" s="42">
        <f t="shared" si="23"/>
        <v>2.6132</v>
      </c>
      <c r="AM37" s="35"/>
      <c r="AN37" s="48">
        <f t="shared" si="24"/>
        <v>113.17</v>
      </c>
      <c r="AO37" s="22">
        <f t="shared" si="25"/>
        <v>226.34</v>
      </c>
      <c r="AP37" s="49">
        <f t="shared" si="26"/>
        <v>339.51</v>
      </c>
      <c r="AQ37" s="121"/>
      <c r="AR37" s="171">
        <v>21</v>
      </c>
      <c r="AS37" s="22">
        <f>ROUND(index!$O$33+((D37+F37+G37)*12)*index!$O$34,2)</f>
        <v>978.91</v>
      </c>
      <c r="AT37" s="49">
        <f>ROUND(index!$O$37+((D37+F37+G37)*12)*index!$O$38,2)</f>
        <v>782.3</v>
      </c>
      <c r="AU37" s="35"/>
      <c r="AV37" s="48">
        <f>ROUND(index!$O$33+(AD37*12)*index!$O$34,2)</f>
        <v>988.65</v>
      </c>
      <c r="AW37" s="49">
        <f>ROUND(index!$O$37+(AD37*12)*index!$O$38,2)</f>
        <v>784.37</v>
      </c>
    </row>
    <row r="38" spans="1:49" s="21" customFormat="1" ht="12" x14ac:dyDescent="0.2">
      <c r="A38" s="57">
        <v>22</v>
      </c>
      <c r="B38" s="117">
        <f t="shared" si="1"/>
        <v>15266.32</v>
      </c>
      <c r="C38" s="122">
        <f>ROUND(B38*index!$O$7,2)</f>
        <v>25546.66</v>
      </c>
      <c r="D38" s="175">
        <f>ROUND((B38/12)*index!$O$7,2)</f>
        <v>2128.89</v>
      </c>
      <c r="E38" s="178">
        <f t="shared" si="2"/>
        <v>12.9285</v>
      </c>
      <c r="F38" s="8">
        <f>(ROUND(IF(B38&lt;=index!$L$14,index!$P$14*index!$O$7/12,IF(B38&lt;=(index!$L$14*0.925+index!$P$14/2)/0.925,((index!$L$14*0.925+index!$P$14)-B38*0.925)*index!$O$7/12,IF(B38&lt;=index!$L$15,(index!$P$15)*index!$O$7/12,IF(B38&lt;=(index!$L$15*0.925+index!$P$15)/0.925,((index!$L$15*0.925+index!$P$15)-B38*0.925)*index!$O$7/12,0)))),2))*$H$5</f>
        <v>0</v>
      </c>
      <c r="G38" s="8">
        <f>(ROUND(IF(B38&lt;=index!$L$14,index!$S$14*index!$O$7/12,IF(B38&lt;=(index!$L$14*0.925+index!$S$14/2)/0.925,((index!$L$14*0.925+index!$S$14)-B38*0.925)*index!$O$7/12,IF(B38&lt;=index!$L$15,(index!$S$15)*index!$O$7/12,IF(B38&lt;=(index!$L$15*0.925+index!$S$15)/0.925,((index!$L$15*0.925+index!$S$15)-B38*0.925)*index!$O$7/12,0)))),2))*$H$6</f>
        <v>0</v>
      </c>
      <c r="H38" s="119">
        <f>IF(A38&lt;18,0,ROUND((index!$N$25),2)*$H$7)</f>
        <v>0</v>
      </c>
      <c r="I38" s="8">
        <f t="shared" si="28"/>
        <v>0</v>
      </c>
      <c r="J38" s="117">
        <f>ROUND(index!$N$29/12,2)*$H$9</f>
        <v>0</v>
      </c>
      <c r="K38" s="122">
        <f>ROUND(index!$N$30/12,2)*$H$10</f>
        <v>0</v>
      </c>
      <c r="L38" s="175">
        <f>IF((SUM(D38:K38)-E38)&lt;index!$O$3,index!$O$3,SUM(D38:K38)-E38)</f>
        <v>2128.89</v>
      </c>
      <c r="M38" s="35"/>
      <c r="N38" s="43">
        <f t="shared" si="8"/>
        <v>3.3614000000000002</v>
      </c>
      <c r="O38" s="27">
        <f t="shared" si="9"/>
        <v>7.24</v>
      </c>
      <c r="P38" s="27">
        <f t="shared" si="10"/>
        <v>4.5250000000000004</v>
      </c>
      <c r="Q38" s="27">
        <f t="shared" si="11"/>
        <v>6.4642999999999997</v>
      </c>
      <c r="R38" s="27">
        <f t="shared" si="12"/>
        <v>3.8786</v>
      </c>
      <c r="S38" s="44">
        <f t="shared" si="13"/>
        <v>2.5857000000000001</v>
      </c>
      <c r="T38" s="35"/>
      <c r="U38" s="48">
        <f t="shared" si="14"/>
        <v>111.98</v>
      </c>
      <c r="V38" s="22">
        <f t="shared" si="15"/>
        <v>223.96</v>
      </c>
      <c r="W38" s="49">
        <f t="shared" si="16"/>
        <v>335.94</v>
      </c>
      <c r="X38" s="35"/>
      <c r="Y38" s="124">
        <v>22</v>
      </c>
      <c r="Z38" s="55">
        <f t="shared" si="3"/>
        <v>2302.73</v>
      </c>
      <c r="AA38" s="129">
        <f>ROUND(Z38*index!$O$8,2)</f>
        <v>2302.73</v>
      </c>
      <c r="AB38" s="117">
        <f t="shared" si="4"/>
        <v>173.84000000000015</v>
      </c>
      <c r="AC38" s="23">
        <f t="shared" si="5"/>
        <v>31.73</v>
      </c>
      <c r="AD38" s="181">
        <f t="shared" si="6"/>
        <v>2160.62</v>
      </c>
      <c r="AE38" s="184">
        <f t="shared" si="17"/>
        <v>13.1212</v>
      </c>
      <c r="AF38" s="35"/>
      <c r="AG38" s="41">
        <f t="shared" si="18"/>
        <v>3.4115000000000002</v>
      </c>
      <c r="AH38" s="26">
        <f t="shared" si="19"/>
        <v>7.3479000000000001</v>
      </c>
      <c r="AI38" s="26">
        <f t="shared" si="20"/>
        <v>4.5923999999999996</v>
      </c>
      <c r="AJ38" s="26">
        <f t="shared" si="21"/>
        <v>6.5606</v>
      </c>
      <c r="AK38" s="26">
        <f t="shared" si="22"/>
        <v>3.9363999999999999</v>
      </c>
      <c r="AL38" s="42">
        <f t="shared" si="23"/>
        <v>2.6242000000000001</v>
      </c>
      <c r="AM38" s="35"/>
      <c r="AN38" s="48">
        <f t="shared" si="24"/>
        <v>113.65</v>
      </c>
      <c r="AO38" s="22">
        <f t="shared" si="25"/>
        <v>227.3</v>
      </c>
      <c r="AP38" s="49">
        <f t="shared" si="26"/>
        <v>340.95</v>
      </c>
      <c r="AQ38" s="121"/>
      <c r="AR38" s="171">
        <v>22</v>
      </c>
      <c r="AS38" s="22">
        <f>ROUND(index!$O$33+((D38+F38+G38)*12)*index!$O$34,2)</f>
        <v>981.86</v>
      </c>
      <c r="AT38" s="49">
        <f>ROUND(index!$O$37+((D38+F38+G38)*12)*index!$O$38,2)</f>
        <v>782.93</v>
      </c>
      <c r="AU38" s="35"/>
      <c r="AV38" s="48">
        <f>ROUND(index!$O$33+(AD38*12)*index!$O$34,2)</f>
        <v>991.38</v>
      </c>
      <c r="AW38" s="49">
        <f>ROUND(index!$O$37+(AD38*12)*index!$O$38,2)</f>
        <v>784.95</v>
      </c>
    </row>
    <row r="39" spans="1:49" s="21" customFormat="1" ht="12" x14ac:dyDescent="0.2">
      <c r="A39" s="57">
        <v>23</v>
      </c>
      <c r="B39" s="117">
        <f t="shared" si="1"/>
        <v>15336.83</v>
      </c>
      <c r="C39" s="122">
        <f>ROUND(B39*index!$O$7,2)</f>
        <v>25664.65</v>
      </c>
      <c r="D39" s="175">
        <f>ROUND((B39/12)*index!$O$7,2)</f>
        <v>2138.7199999999998</v>
      </c>
      <c r="E39" s="178">
        <f t="shared" si="2"/>
        <v>12.988200000000001</v>
      </c>
      <c r="F39" s="8">
        <f>(ROUND(IF(B39&lt;=index!$L$14,index!$P$14*index!$O$7/12,IF(B39&lt;=(index!$L$14*0.925+index!$P$14/2)/0.925,((index!$L$14*0.925+index!$P$14)-B39*0.925)*index!$O$7/12,IF(B39&lt;=index!$L$15,(index!$P$15)*index!$O$7/12,IF(B39&lt;=(index!$L$15*0.925+index!$P$15)/0.925,((index!$L$15*0.925+index!$P$15)-B39*0.925)*index!$O$7/12,0)))),2))*$H$5</f>
        <v>0</v>
      </c>
      <c r="G39" s="8">
        <f>(ROUND(IF(B39&lt;=index!$L$14,index!$S$14*index!$O$7/12,IF(B39&lt;=(index!$L$14*0.925+index!$S$14/2)/0.925,((index!$L$14*0.925+index!$S$14)-B39*0.925)*index!$O$7/12,IF(B39&lt;=index!$L$15,(index!$S$15)*index!$O$7/12,IF(B39&lt;=(index!$L$15*0.925+index!$S$15)/0.925,((index!$L$15*0.925+index!$S$15)-B39*0.925)*index!$O$7/12,0)))),2))*$H$6</f>
        <v>0</v>
      </c>
      <c r="H39" s="119">
        <f>IF(A39&lt;18,0,ROUND((index!$N$25),2)*$H$7)</f>
        <v>0</v>
      </c>
      <c r="I39" s="8">
        <f t="shared" si="28"/>
        <v>0</v>
      </c>
      <c r="J39" s="117">
        <f>ROUND(index!$N$29/12,2)*$H$9</f>
        <v>0</v>
      </c>
      <c r="K39" s="122">
        <f>ROUND(index!$N$30/12,2)*$H$10</f>
        <v>0</v>
      </c>
      <c r="L39" s="175">
        <f>IF((SUM(D39:K39)-E39)&lt;index!$O$3,index!$O$3,SUM(D39:K39)-E39)</f>
        <v>2138.7199999999998</v>
      </c>
      <c r="M39" s="35"/>
      <c r="N39" s="43">
        <f t="shared" si="8"/>
        <v>3.3769</v>
      </c>
      <c r="O39" s="27">
        <f t="shared" si="9"/>
        <v>7.2733999999999996</v>
      </c>
      <c r="P39" s="27">
        <f t="shared" si="10"/>
        <v>4.5458999999999996</v>
      </c>
      <c r="Q39" s="27">
        <f t="shared" si="11"/>
        <v>6.4941000000000004</v>
      </c>
      <c r="R39" s="27">
        <f t="shared" si="12"/>
        <v>3.8965000000000001</v>
      </c>
      <c r="S39" s="44">
        <f t="shared" si="13"/>
        <v>2.5975999999999999</v>
      </c>
      <c r="T39" s="35"/>
      <c r="U39" s="48">
        <f t="shared" si="14"/>
        <v>112.5</v>
      </c>
      <c r="V39" s="22">
        <f t="shared" si="15"/>
        <v>224.99</v>
      </c>
      <c r="W39" s="49">
        <f t="shared" si="16"/>
        <v>337.49</v>
      </c>
      <c r="X39" s="35"/>
      <c r="Y39" s="124">
        <v>23</v>
      </c>
      <c r="Z39" s="55">
        <f t="shared" si="3"/>
        <v>2308.13</v>
      </c>
      <c r="AA39" s="129">
        <f>ROUND(Z39*index!$O$8,2)</f>
        <v>2308.13</v>
      </c>
      <c r="AB39" s="117">
        <f t="shared" si="4"/>
        <v>169.41000000000031</v>
      </c>
      <c r="AC39" s="23">
        <f t="shared" si="5"/>
        <v>30.92</v>
      </c>
      <c r="AD39" s="181">
        <f t="shared" si="6"/>
        <v>2169.64</v>
      </c>
      <c r="AE39" s="184">
        <f t="shared" si="17"/>
        <v>13.176</v>
      </c>
      <c r="AF39" s="35"/>
      <c r="AG39" s="41">
        <f t="shared" si="18"/>
        <v>3.4258000000000002</v>
      </c>
      <c r="AH39" s="26">
        <f t="shared" si="19"/>
        <v>7.3785999999999996</v>
      </c>
      <c r="AI39" s="26">
        <f t="shared" si="20"/>
        <v>4.6116000000000001</v>
      </c>
      <c r="AJ39" s="26">
        <f t="shared" si="21"/>
        <v>6.5880000000000001</v>
      </c>
      <c r="AK39" s="26">
        <f t="shared" si="22"/>
        <v>3.9527999999999999</v>
      </c>
      <c r="AL39" s="42">
        <f t="shared" si="23"/>
        <v>2.6352000000000002</v>
      </c>
      <c r="AM39" s="35"/>
      <c r="AN39" s="48">
        <f t="shared" si="24"/>
        <v>114.12</v>
      </c>
      <c r="AO39" s="22">
        <f t="shared" si="25"/>
        <v>228.25</v>
      </c>
      <c r="AP39" s="49">
        <f t="shared" si="26"/>
        <v>342.37</v>
      </c>
      <c r="AQ39" s="121"/>
      <c r="AR39" s="171">
        <v>23</v>
      </c>
      <c r="AS39" s="22">
        <f>ROUND(index!$O$33+((D39+F39+G39)*12)*index!$O$34,2)</f>
        <v>984.81</v>
      </c>
      <c r="AT39" s="49">
        <f>ROUND(index!$O$37+((D39+F39+G39)*12)*index!$O$38,2)</f>
        <v>783.55</v>
      </c>
      <c r="AU39" s="35"/>
      <c r="AV39" s="48">
        <f>ROUND(index!$O$33+(AD39*12)*index!$O$34,2)</f>
        <v>994.08</v>
      </c>
      <c r="AW39" s="49">
        <f>ROUND(index!$O$37+(AD39*12)*index!$O$38,2)</f>
        <v>785.52</v>
      </c>
    </row>
    <row r="40" spans="1:49" s="21" customFormat="1" ht="12" x14ac:dyDescent="0.2">
      <c r="A40" s="57">
        <v>24</v>
      </c>
      <c r="B40" s="117">
        <f t="shared" si="1"/>
        <v>15407.33</v>
      </c>
      <c r="C40" s="122">
        <f>ROUND(B40*index!$O$7,2)</f>
        <v>25782.63</v>
      </c>
      <c r="D40" s="175">
        <f>ROUND((B40/12)*index!$O$7,2)</f>
        <v>2148.5500000000002</v>
      </c>
      <c r="E40" s="178">
        <f t="shared" si="2"/>
        <v>13.0479</v>
      </c>
      <c r="F40" s="8">
        <f>(ROUND(IF(B40&lt;=index!$L$14,index!$P$14*index!$O$7/12,IF(B40&lt;=(index!$L$14*0.925+index!$P$14/2)/0.925,((index!$L$14*0.925+index!$P$14)-B40*0.925)*index!$O$7/12,IF(B40&lt;=index!$L$15,(index!$P$15)*index!$O$7/12,IF(B40&lt;=(index!$L$15*0.925+index!$P$15)/0.925,((index!$L$15*0.925+index!$P$15)-B40*0.925)*index!$O$7/12,0)))),2))*$H$5</f>
        <v>0</v>
      </c>
      <c r="G40" s="8">
        <f>(ROUND(IF(B40&lt;=index!$L$14,index!$S$14*index!$O$7/12,IF(B40&lt;=(index!$L$14*0.925+index!$S$14/2)/0.925,((index!$L$14*0.925+index!$S$14)-B40*0.925)*index!$O$7/12,IF(B40&lt;=index!$L$15,(index!$S$15)*index!$O$7/12,IF(B40&lt;=(index!$L$15*0.925+index!$S$15)/0.925,((index!$L$15*0.925+index!$S$15)-B40*0.925)*index!$O$7/12,0)))),2))*$H$6</f>
        <v>0</v>
      </c>
      <c r="H40" s="119">
        <f>IF(A40&lt;18,0,ROUND((index!$N$25),2)*$H$7)</f>
        <v>0</v>
      </c>
      <c r="I40" s="8">
        <f t="shared" si="28"/>
        <v>0</v>
      </c>
      <c r="J40" s="117">
        <f>ROUND(index!$N$29/12,2)*$H$9</f>
        <v>0</v>
      </c>
      <c r="K40" s="122">
        <f>ROUND(index!$N$30/12,2)*$H$10</f>
        <v>0</v>
      </c>
      <c r="L40" s="175">
        <f>IF((SUM(D40:K40)-E40)&lt;index!$O$3,index!$O$3,SUM(D40:K40)-E40)</f>
        <v>2148.5500000000002</v>
      </c>
      <c r="M40" s="35"/>
      <c r="N40" s="43">
        <f t="shared" si="8"/>
        <v>3.3925000000000001</v>
      </c>
      <c r="O40" s="27">
        <f t="shared" si="9"/>
        <v>7.3068</v>
      </c>
      <c r="P40" s="27">
        <f t="shared" si="10"/>
        <v>4.5667999999999997</v>
      </c>
      <c r="Q40" s="27">
        <f t="shared" si="11"/>
        <v>6.524</v>
      </c>
      <c r="R40" s="27">
        <f t="shared" si="12"/>
        <v>3.9144000000000001</v>
      </c>
      <c r="S40" s="44">
        <f t="shared" si="13"/>
        <v>2.6095999999999999</v>
      </c>
      <c r="T40" s="35"/>
      <c r="U40" s="48">
        <f t="shared" si="14"/>
        <v>113.01</v>
      </c>
      <c r="V40" s="22">
        <f t="shared" si="15"/>
        <v>226.03</v>
      </c>
      <c r="W40" s="49">
        <f t="shared" si="16"/>
        <v>339.04</v>
      </c>
      <c r="X40" s="35"/>
      <c r="Y40" s="124">
        <v>24</v>
      </c>
      <c r="Z40" s="55">
        <f t="shared" si="3"/>
        <v>2313.14</v>
      </c>
      <c r="AA40" s="129">
        <f>ROUND(Z40*index!$O$8,2)</f>
        <v>2313.14</v>
      </c>
      <c r="AB40" s="117">
        <f t="shared" si="4"/>
        <v>164.58999999999969</v>
      </c>
      <c r="AC40" s="23">
        <f t="shared" si="5"/>
        <v>30.04</v>
      </c>
      <c r="AD40" s="181">
        <f t="shared" si="6"/>
        <v>2178.59</v>
      </c>
      <c r="AE40" s="184">
        <f t="shared" si="17"/>
        <v>13.2303</v>
      </c>
      <c r="AF40" s="35"/>
      <c r="AG40" s="41">
        <f t="shared" si="18"/>
        <v>3.4399000000000002</v>
      </c>
      <c r="AH40" s="26">
        <f t="shared" si="19"/>
        <v>7.4089999999999998</v>
      </c>
      <c r="AI40" s="26">
        <f t="shared" si="20"/>
        <v>4.6306000000000003</v>
      </c>
      <c r="AJ40" s="26">
        <f t="shared" si="21"/>
        <v>6.6151999999999997</v>
      </c>
      <c r="AK40" s="26">
        <f t="shared" si="22"/>
        <v>3.9691000000000001</v>
      </c>
      <c r="AL40" s="42">
        <f t="shared" si="23"/>
        <v>2.6461000000000001</v>
      </c>
      <c r="AM40" s="35"/>
      <c r="AN40" s="48">
        <f t="shared" si="24"/>
        <v>114.59</v>
      </c>
      <c r="AO40" s="22">
        <f t="shared" si="25"/>
        <v>229.19</v>
      </c>
      <c r="AP40" s="49">
        <f t="shared" si="26"/>
        <v>343.78</v>
      </c>
      <c r="AQ40" s="121"/>
      <c r="AR40" s="171">
        <v>24</v>
      </c>
      <c r="AS40" s="22">
        <f>ROUND(index!$O$33+((D40+F40+G40)*12)*index!$O$34,2)</f>
        <v>987.76</v>
      </c>
      <c r="AT40" s="49">
        <f>ROUND(index!$O$37+((D40+F40+G40)*12)*index!$O$38,2)</f>
        <v>784.18</v>
      </c>
      <c r="AU40" s="35"/>
      <c r="AV40" s="48">
        <f>ROUND(index!$O$33+(AD40*12)*index!$O$34,2)</f>
        <v>996.77</v>
      </c>
      <c r="AW40" s="49">
        <f>ROUND(index!$O$37+(AD40*12)*index!$O$38,2)</f>
        <v>786.09</v>
      </c>
    </row>
    <row r="41" spans="1:49" s="21" customFormat="1" ht="12" x14ac:dyDescent="0.2">
      <c r="A41" s="57">
        <v>25</v>
      </c>
      <c r="B41" s="117">
        <f t="shared" si="1"/>
        <v>15477.83</v>
      </c>
      <c r="C41" s="122">
        <f>ROUND(B41*index!$O$7,2)</f>
        <v>25900.6</v>
      </c>
      <c r="D41" s="175">
        <f>ROUND((B41/12)*index!$O$7,2)</f>
        <v>2158.38</v>
      </c>
      <c r="E41" s="178">
        <f t="shared" si="2"/>
        <v>13.1076</v>
      </c>
      <c r="F41" s="8">
        <f>(ROUND(IF(B41&lt;=index!$L$14,index!$P$14*index!$O$7/12,IF(B41&lt;=(index!$L$14*0.925+index!$P$14/2)/0.925,((index!$L$14*0.925+index!$P$14)-B41*0.925)*index!$O$7/12,IF(B41&lt;=index!$L$15,(index!$P$15)*index!$O$7/12,IF(B41&lt;=(index!$L$15*0.925+index!$P$15)/0.925,((index!$L$15*0.925+index!$P$15)-B41*0.925)*index!$O$7/12,0)))),2))*$H$5</f>
        <v>0</v>
      </c>
      <c r="G41" s="8">
        <f>(ROUND(IF(B41&lt;=index!$L$14,index!$S$14*index!$O$7/12,IF(B41&lt;=(index!$L$14*0.925+index!$S$14/2)/0.925,((index!$L$14*0.925+index!$S$14)-B41*0.925)*index!$O$7/12,IF(B41&lt;=index!$L$15,(index!$S$15)*index!$O$7/12,IF(B41&lt;=(index!$L$15*0.925+index!$S$15)/0.925,((index!$L$15*0.925+index!$S$15)-B41*0.925)*index!$O$7/12,0)))),2))*$H$6</f>
        <v>0</v>
      </c>
      <c r="H41" s="119">
        <f>IF(A41&lt;18,0,ROUND((index!$N$25),2)*$H$7)</f>
        <v>0</v>
      </c>
      <c r="I41" s="8">
        <f t="shared" si="28"/>
        <v>0</v>
      </c>
      <c r="J41" s="117">
        <f>ROUND(index!$N$29/12,2)*$H$9</f>
        <v>0</v>
      </c>
      <c r="K41" s="122">
        <f>ROUND(index!$N$30/12,2)*$H$10</f>
        <v>0</v>
      </c>
      <c r="L41" s="175">
        <f>IF((SUM(D41:K41)-E41)&lt;index!$O$3,index!$O$3,SUM(D41:K41)-E41)</f>
        <v>2158.38</v>
      </c>
      <c r="M41" s="35"/>
      <c r="N41" s="43">
        <f t="shared" si="8"/>
        <v>3.4079999999999999</v>
      </c>
      <c r="O41" s="27">
        <f t="shared" si="9"/>
        <v>7.3403</v>
      </c>
      <c r="P41" s="27">
        <f t="shared" si="10"/>
        <v>4.5876999999999999</v>
      </c>
      <c r="Q41" s="27">
        <f t="shared" si="11"/>
        <v>6.5537999999999998</v>
      </c>
      <c r="R41" s="27">
        <f t="shared" si="12"/>
        <v>3.9323000000000001</v>
      </c>
      <c r="S41" s="44">
        <f t="shared" si="13"/>
        <v>2.6215000000000002</v>
      </c>
      <c r="T41" s="35"/>
      <c r="U41" s="48">
        <f t="shared" si="14"/>
        <v>113.53</v>
      </c>
      <c r="V41" s="22">
        <f t="shared" si="15"/>
        <v>227.06</v>
      </c>
      <c r="W41" s="49">
        <f t="shared" si="16"/>
        <v>340.59</v>
      </c>
      <c r="X41" s="35"/>
      <c r="Y41" s="124">
        <v>25</v>
      </c>
      <c r="Z41" s="55">
        <f t="shared" si="3"/>
        <v>2317.7800000000002</v>
      </c>
      <c r="AA41" s="129">
        <f>ROUND(Z41*index!$O$8,2)</f>
        <v>2317.7800000000002</v>
      </c>
      <c r="AB41" s="117">
        <f t="shared" si="4"/>
        <v>159.40000000000009</v>
      </c>
      <c r="AC41" s="23">
        <f t="shared" si="5"/>
        <v>29.09</v>
      </c>
      <c r="AD41" s="181">
        <f t="shared" si="6"/>
        <v>2187.4700000000003</v>
      </c>
      <c r="AE41" s="184">
        <f t="shared" si="17"/>
        <v>13.2842</v>
      </c>
      <c r="AF41" s="35"/>
      <c r="AG41" s="41">
        <f t="shared" si="18"/>
        <v>3.4539</v>
      </c>
      <c r="AH41" s="26">
        <f t="shared" si="19"/>
        <v>7.4391999999999996</v>
      </c>
      <c r="AI41" s="26">
        <f t="shared" si="20"/>
        <v>4.6494999999999997</v>
      </c>
      <c r="AJ41" s="26">
        <f t="shared" si="21"/>
        <v>6.6421000000000001</v>
      </c>
      <c r="AK41" s="26">
        <f t="shared" si="22"/>
        <v>3.9853000000000001</v>
      </c>
      <c r="AL41" s="42">
        <f t="shared" si="23"/>
        <v>2.6568000000000001</v>
      </c>
      <c r="AM41" s="35"/>
      <c r="AN41" s="48">
        <f t="shared" si="24"/>
        <v>115.06</v>
      </c>
      <c r="AO41" s="22">
        <f t="shared" si="25"/>
        <v>230.12</v>
      </c>
      <c r="AP41" s="49">
        <f t="shared" si="26"/>
        <v>345.18</v>
      </c>
      <c r="AQ41" s="121"/>
      <c r="AR41" s="171">
        <v>25</v>
      </c>
      <c r="AS41" s="22">
        <f>ROUND(index!$O$33+((D41+F41+G41)*12)*index!$O$34,2)</f>
        <v>990.7</v>
      </c>
      <c r="AT41" s="49">
        <f>ROUND(index!$O$37+((D41+F41+G41)*12)*index!$O$38,2)</f>
        <v>784.8</v>
      </c>
      <c r="AU41" s="35"/>
      <c r="AV41" s="48">
        <f>ROUND(index!$O$33+(AD41*12)*index!$O$34,2)</f>
        <v>999.43</v>
      </c>
      <c r="AW41" s="49">
        <f>ROUND(index!$O$37+(AD41*12)*index!$O$38,2)</f>
        <v>786.65</v>
      </c>
    </row>
    <row r="42" spans="1:49" s="21" customFormat="1" ht="12" x14ac:dyDescent="0.2">
      <c r="A42" s="57">
        <v>26</v>
      </c>
      <c r="B42" s="117">
        <f t="shared" si="1"/>
        <v>15548.35</v>
      </c>
      <c r="C42" s="122">
        <f>ROUND(B42*index!$O$7,2)</f>
        <v>26018.61</v>
      </c>
      <c r="D42" s="175">
        <f>ROUND((B42/12)*index!$O$7,2)</f>
        <v>2168.2199999999998</v>
      </c>
      <c r="E42" s="178">
        <f t="shared" si="2"/>
        <v>13.167299999999999</v>
      </c>
      <c r="F42" s="8">
        <f>(ROUND(IF(B42&lt;=index!$L$14,index!$P$14*index!$O$7/12,IF(B42&lt;=(index!$L$14*0.925+index!$P$14/2)/0.925,((index!$L$14*0.925+index!$P$14)-B42*0.925)*index!$O$7/12,IF(B42&lt;=index!$L$15,(index!$P$15)*index!$O$7/12,IF(B42&lt;=(index!$L$15*0.925+index!$P$15)/0.925,((index!$L$15*0.925+index!$P$15)-B42*0.925)*index!$O$7/12,0)))),2))*$H$5</f>
        <v>0</v>
      </c>
      <c r="G42" s="8">
        <f>(ROUND(IF(B42&lt;=index!$L$14,index!$S$14*index!$O$7/12,IF(B42&lt;=(index!$L$14*0.925+index!$S$14/2)/0.925,((index!$L$14*0.925+index!$S$14)-B42*0.925)*index!$O$7/12,IF(B42&lt;=index!$L$15,(index!$S$15)*index!$O$7/12,IF(B42&lt;=(index!$L$15*0.925+index!$S$15)/0.925,((index!$L$15*0.925+index!$S$15)-B42*0.925)*index!$O$7/12,0)))),2))*$H$6</f>
        <v>0</v>
      </c>
      <c r="H42" s="119">
        <f>IF(A42&lt;18,0,ROUND((index!$N$25),2)*$H$7)</f>
        <v>0</v>
      </c>
      <c r="I42" s="8">
        <f t="shared" si="28"/>
        <v>0</v>
      </c>
      <c r="J42" s="117">
        <f>ROUND(index!$N$29/12,2)*$H$9</f>
        <v>0</v>
      </c>
      <c r="K42" s="122">
        <f>ROUND(index!$N$30/12,2)*$H$10</f>
        <v>0</v>
      </c>
      <c r="L42" s="175">
        <f>IF((SUM(D42:K42)-E42)&lt;index!$O$3,index!$O$3,SUM(D42:K42)-E42)</f>
        <v>2168.2199999999998</v>
      </c>
      <c r="M42" s="35"/>
      <c r="N42" s="43">
        <f t="shared" si="8"/>
        <v>3.4235000000000002</v>
      </c>
      <c r="O42" s="27">
        <f t="shared" si="9"/>
        <v>7.3737000000000004</v>
      </c>
      <c r="P42" s="27">
        <f t="shared" si="10"/>
        <v>4.6086</v>
      </c>
      <c r="Q42" s="27">
        <f t="shared" si="11"/>
        <v>6.5837000000000003</v>
      </c>
      <c r="R42" s="27">
        <f t="shared" si="12"/>
        <v>3.9502000000000002</v>
      </c>
      <c r="S42" s="44">
        <f t="shared" si="13"/>
        <v>2.6335000000000002</v>
      </c>
      <c r="T42" s="35"/>
      <c r="U42" s="48">
        <f t="shared" si="14"/>
        <v>114.05</v>
      </c>
      <c r="V42" s="22">
        <f t="shared" si="15"/>
        <v>228.1</v>
      </c>
      <c r="W42" s="49">
        <f t="shared" si="16"/>
        <v>342.15</v>
      </c>
      <c r="X42" s="35"/>
      <c r="Y42" s="124">
        <v>26</v>
      </c>
      <c r="Z42" s="55">
        <f t="shared" si="3"/>
        <v>2322.08</v>
      </c>
      <c r="AA42" s="129">
        <f>ROUND(Z42*index!$O$8,2)</f>
        <v>2322.08</v>
      </c>
      <c r="AB42" s="117">
        <f t="shared" si="4"/>
        <v>153.86000000000013</v>
      </c>
      <c r="AC42" s="23">
        <f t="shared" si="5"/>
        <v>28.08</v>
      </c>
      <c r="AD42" s="181">
        <f t="shared" si="6"/>
        <v>2196.2999999999997</v>
      </c>
      <c r="AE42" s="184">
        <f t="shared" si="17"/>
        <v>13.337899999999999</v>
      </c>
      <c r="AF42" s="35"/>
      <c r="AG42" s="41">
        <f t="shared" si="18"/>
        <v>3.4679000000000002</v>
      </c>
      <c r="AH42" s="26">
        <f t="shared" si="19"/>
        <v>7.4691999999999998</v>
      </c>
      <c r="AI42" s="26">
        <f t="shared" si="20"/>
        <v>4.6683000000000003</v>
      </c>
      <c r="AJ42" s="26">
        <f t="shared" si="21"/>
        <v>6.6689999999999996</v>
      </c>
      <c r="AK42" s="26">
        <f t="shared" si="22"/>
        <v>4.0014000000000003</v>
      </c>
      <c r="AL42" s="42">
        <f t="shared" si="23"/>
        <v>2.6676000000000002</v>
      </c>
      <c r="AM42" s="35"/>
      <c r="AN42" s="48">
        <f t="shared" si="24"/>
        <v>115.53</v>
      </c>
      <c r="AO42" s="22">
        <f t="shared" si="25"/>
        <v>231.05</v>
      </c>
      <c r="AP42" s="49">
        <f t="shared" si="26"/>
        <v>346.58</v>
      </c>
      <c r="AQ42" s="121"/>
      <c r="AR42" s="171">
        <v>26</v>
      </c>
      <c r="AS42" s="22">
        <f>ROUND(index!$O$33+((D42+F42+G42)*12)*index!$O$34,2)</f>
        <v>993.66</v>
      </c>
      <c r="AT42" s="49">
        <f>ROUND(index!$O$37+((D42+F42+G42)*12)*index!$O$38,2)</f>
        <v>785.43</v>
      </c>
      <c r="AU42" s="35"/>
      <c r="AV42" s="48">
        <f>ROUND(index!$O$33+(AD42*12)*index!$O$34,2)</f>
        <v>1002.08</v>
      </c>
      <c r="AW42" s="49">
        <f>ROUND(index!$O$37+(AD42*12)*index!$O$38,2)</f>
        <v>787.21</v>
      </c>
    </row>
    <row r="43" spans="1:49" s="21" customFormat="1" ht="12" x14ac:dyDescent="0.2">
      <c r="A43" s="57">
        <v>27</v>
      </c>
      <c r="B43" s="117">
        <f t="shared" si="1"/>
        <v>15618.85</v>
      </c>
      <c r="C43" s="122">
        <f>ROUND(B43*index!$O$7,2)</f>
        <v>26136.58</v>
      </c>
      <c r="D43" s="175">
        <f>ROUND((B43/12)*index!$O$7,2)</f>
        <v>2178.0500000000002</v>
      </c>
      <c r="E43" s="178">
        <f t="shared" si="2"/>
        <v>13.227</v>
      </c>
      <c r="F43" s="8">
        <f>(ROUND(IF(B43&lt;=index!$L$14,index!$P$14*index!$O$7/12,IF(B43&lt;=(index!$L$14*0.925+index!$P$14/2)/0.925,((index!$L$14*0.925+index!$P$14)-B43*0.925)*index!$O$7/12,IF(B43&lt;=index!$L$15,(index!$P$15)*index!$O$7/12,IF(B43&lt;=(index!$L$15*0.925+index!$P$15)/0.925,((index!$L$15*0.925+index!$P$15)-B43*0.925)*index!$O$7/12,0)))),2))*$H$5</f>
        <v>0</v>
      </c>
      <c r="G43" s="8">
        <f>(ROUND(IF(B43&lt;=index!$L$14,index!$S$14*index!$O$7/12,IF(B43&lt;=(index!$L$14*0.925+index!$S$14/2)/0.925,((index!$L$14*0.925+index!$S$14)-B43*0.925)*index!$O$7/12,IF(B43&lt;=index!$L$15,(index!$S$15)*index!$O$7/12,IF(B43&lt;=(index!$L$15*0.925+index!$S$15)/0.925,((index!$L$15*0.925+index!$S$15)-B43*0.925)*index!$O$7/12,0)))),2))*$H$6</f>
        <v>0</v>
      </c>
      <c r="H43" s="119">
        <f>IF(A43&lt;18,0,ROUND((index!$N$25),2)*$H$7)</f>
        <v>0</v>
      </c>
      <c r="I43" s="8">
        <f t="shared" si="28"/>
        <v>0</v>
      </c>
      <c r="J43" s="117">
        <f>ROUND(index!$N$29/12,2)*$H$9</f>
        <v>0</v>
      </c>
      <c r="K43" s="122">
        <f>ROUND(index!$N$30/12,2)*$H$10</f>
        <v>0</v>
      </c>
      <c r="L43" s="175">
        <f>IF((SUM(D43:K43)-E43)&lt;index!$O$3,index!$O$3,SUM(D43:K43)-E43)</f>
        <v>2178.0500000000002</v>
      </c>
      <c r="M43" s="35"/>
      <c r="N43" s="43">
        <f t="shared" si="8"/>
        <v>3.4390000000000001</v>
      </c>
      <c r="O43" s="27">
        <f t="shared" si="9"/>
        <v>7.4070999999999998</v>
      </c>
      <c r="P43" s="27">
        <f t="shared" si="10"/>
        <v>4.6295000000000002</v>
      </c>
      <c r="Q43" s="27">
        <f t="shared" si="11"/>
        <v>6.6135000000000002</v>
      </c>
      <c r="R43" s="27">
        <f t="shared" si="12"/>
        <v>3.9681000000000002</v>
      </c>
      <c r="S43" s="44">
        <f t="shared" si="13"/>
        <v>2.6454</v>
      </c>
      <c r="T43" s="35"/>
      <c r="U43" s="48">
        <f t="shared" si="14"/>
        <v>114.57</v>
      </c>
      <c r="V43" s="22">
        <f t="shared" si="15"/>
        <v>229.13</v>
      </c>
      <c r="W43" s="49">
        <f t="shared" si="16"/>
        <v>343.7</v>
      </c>
      <c r="X43" s="35"/>
      <c r="Y43" s="124">
        <v>27</v>
      </c>
      <c r="Z43" s="55">
        <f t="shared" si="3"/>
        <v>2326.06</v>
      </c>
      <c r="AA43" s="129">
        <f>ROUND(Z43*index!$O$8,2)</f>
        <v>2326.06</v>
      </c>
      <c r="AB43" s="117">
        <f t="shared" si="4"/>
        <v>148.00999999999976</v>
      </c>
      <c r="AC43" s="23">
        <f t="shared" si="5"/>
        <v>27.01</v>
      </c>
      <c r="AD43" s="181">
        <f t="shared" si="6"/>
        <v>2205.0600000000004</v>
      </c>
      <c r="AE43" s="184">
        <f t="shared" si="17"/>
        <v>13.3911</v>
      </c>
      <c r="AF43" s="35"/>
      <c r="AG43" s="41">
        <f t="shared" si="18"/>
        <v>3.4817</v>
      </c>
      <c r="AH43" s="26">
        <f t="shared" si="19"/>
        <v>7.4989999999999997</v>
      </c>
      <c r="AI43" s="26">
        <f t="shared" si="20"/>
        <v>4.6868999999999996</v>
      </c>
      <c r="AJ43" s="26">
        <f t="shared" si="21"/>
        <v>6.6955999999999998</v>
      </c>
      <c r="AK43" s="26">
        <f t="shared" si="22"/>
        <v>4.0172999999999996</v>
      </c>
      <c r="AL43" s="42">
        <f t="shared" si="23"/>
        <v>2.6781999999999999</v>
      </c>
      <c r="AM43" s="35"/>
      <c r="AN43" s="48">
        <f t="shared" si="24"/>
        <v>115.99</v>
      </c>
      <c r="AO43" s="22">
        <f t="shared" si="25"/>
        <v>231.97</v>
      </c>
      <c r="AP43" s="49">
        <f t="shared" si="26"/>
        <v>347.96</v>
      </c>
      <c r="AQ43" s="121"/>
      <c r="AR43" s="171">
        <v>27</v>
      </c>
      <c r="AS43" s="22">
        <f>ROUND(index!$O$33+((D43+F43+G43)*12)*index!$O$34,2)</f>
        <v>996.61</v>
      </c>
      <c r="AT43" s="49">
        <f>ROUND(index!$O$37+((D43+F43+G43)*12)*index!$O$38,2)</f>
        <v>786.05</v>
      </c>
      <c r="AU43" s="35"/>
      <c r="AV43" s="48">
        <f>ROUND(index!$O$33+(AD43*12)*index!$O$34,2)</f>
        <v>1004.71</v>
      </c>
      <c r="AW43" s="49">
        <f>ROUND(index!$O$37+(AD43*12)*index!$O$38,2)</f>
        <v>787.77</v>
      </c>
    </row>
    <row r="44" spans="1:49" s="21" customFormat="1" ht="12" x14ac:dyDescent="0.2">
      <c r="A44" s="57">
        <v>28</v>
      </c>
      <c r="B44" s="117">
        <f t="shared" si="1"/>
        <v>15618.85</v>
      </c>
      <c r="C44" s="122">
        <f>ROUND(B44*index!$O$7,2)</f>
        <v>26136.58</v>
      </c>
      <c r="D44" s="175">
        <f>ROUND((B44/12)*index!$O$7,2)</f>
        <v>2178.0500000000002</v>
      </c>
      <c r="E44" s="178">
        <f t="shared" si="2"/>
        <v>13.227</v>
      </c>
      <c r="F44" s="8">
        <f>(ROUND(IF(B44&lt;=index!$L$14,index!$P$14*index!$O$7/12,IF(B44&lt;=(index!$L$14*0.925+index!$P$14/2)/0.925,((index!$L$14*0.925+index!$P$14)-B44*0.925)*index!$O$7/12,IF(B44&lt;=index!$L$15,(index!$P$15)*index!$O$7/12,IF(B44&lt;=(index!$L$15*0.925+index!$P$15)/0.925,((index!$L$15*0.925+index!$P$15)-B44*0.925)*index!$O$7/12,0)))),2))*$H$5</f>
        <v>0</v>
      </c>
      <c r="G44" s="8">
        <f>(ROUND(IF(B44&lt;=index!$L$14,index!$S$14*index!$O$7/12,IF(B44&lt;=(index!$L$14*0.925+index!$S$14/2)/0.925,((index!$L$14*0.925+index!$S$14)-B44*0.925)*index!$O$7/12,IF(B44&lt;=index!$L$15,(index!$S$15)*index!$O$7/12,IF(B44&lt;=(index!$L$15*0.925+index!$S$15)/0.925,((index!$L$15*0.925+index!$S$15)-B44*0.925)*index!$O$7/12,0)))),2))*$H$6</f>
        <v>0</v>
      </c>
      <c r="H44" s="119">
        <f>IF(A44&lt;18,0,ROUND((index!$N$25),2)*$H$7)</f>
        <v>0</v>
      </c>
      <c r="I44" s="8">
        <f t="shared" si="28"/>
        <v>0</v>
      </c>
      <c r="J44" s="117">
        <f>ROUND(index!$N$29/12,2)*$H$9</f>
        <v>0</v>
      </c>
      <c r="K44" s="122">
        <f>ROUND(index!$N$30/12,2)*$H$10</f>
        <v>0</v>
      </c>
      <c r="L44" s="175">
        <f>IF((SUM(D44:K44)-E44)&lt;index!$O$3,index!$O$3,SUM(D44:K44)-E44)</f>
        <v>2178.0500000000002</v>
      </c>
      <c r="M44" s="35"/>
      <c r="N44" s="43">
        <f t="shared" si="8"/>
        <v>3.4390000000000001</v>
      </c>
      <c r="O44" s="27">
        <f t="shared" si="9"/>
        <v>7.4070999999999998</v>
      </c>
      <c r="P44" s="27">
        <f t="shared" si="10"/>
        <v>4.6295000000000002</v>
      </c>
      <c r="Q44" s="27">
        <f t="shared" si="11"/>
        <v>6.6135000000000002</v>
      </c>
      <c r="R44" s="27">
        <f t="shared" si="12"/>
        <v>3.9681000000000002</v>
      </c>
      <c r="S44" s="44">
        <f t="shared" si="13"/>
        <v>2.6454</v>
      </c>
      <c r="T44" s="35"/>
      <c r="U44" s="48">
        <f t="shared" si="14"/>
        <v>114.57</v>
      </c>
      <c r="V44" s="22">
        <f t="shared" si="15"/>
        <v>229.13</v>
      </c>
      <c r="W44" s="49">
        <f t="shared" si="16"/>
        <v>343.7</v>
      </c>
      <c r="X44" s="35"/>
      <c r="Y44" s="124">
        <v>28</v>
      </c>
      <c r="Z44" s="55">
        <f t="shared" si="3"/>
        <v>2329.7600000000002</v>
      </c>
      <c r="AA44" s="129">
        <f>ROUND(Z44*index!$O$8,2)</f>
        <v>2329.7600000000002</v>
      </c>
      <c r="AB44" s="117">
        <f t="shared" si="4"/>
        <v>151.71000000000004</v>
      </c>
      <c r="AC44" s="23">
        <f t="shared" si="5"/>
        <v>27.69</v>
      </c>
      <c r="AD44" s="181">
        <f t="shared" si="6"/>
        <v>2205.7400000000002</v>
      </c>
      <c r="AE44" s="184">
        <f t="shared" si="17"/>
        <v>13.395200000000001</v>
      </c>
      <c r="AF44" s="35"/>
      <c r="AG44" s="41">
        <f t="shared" si="18"/>
        <v>3.4828000000000001</v>
      </c>
      <c r="AH44" s="26">
        <f t="shared" si="19"/>
        <v>7.5012999999999996</v>
      </c>
      <c r="AI44" s="26">
        <f t="shared" si="20"/>
        <v>4.6882999999999999</v>
      </c>
      <c r="AJ44" s="26">
        <f t="shared" si="21"/>
        <v>6.6976000000000004</v>
      </c>
      <c r="AK44" s="26">
        <f t="shared" si="22"/>
        <v>4.0186000000000002</v>
      </c>
      <c r="AL44" s="42">
        <f t="shared" si="23"/>
        <v>2.6789999999999998</v>
      </c>
      <c r="AM44" s="35"/>
      <c r="AN44" s="48">
        <f t="shared" si="24"/>
        <v>116.02</v>
      </c>
      <c r="AO44" s="22">
        <f t="shared" si="25"/>
        <v>232.04</v>
      </c>
      <c r="AP44" s="49">
        <f t="shared" si="26"/>
        <v>348.07</v>
      </c>
      <c r="AQ44" s="121"/>
      <c r="AR44" s="171">
        <v>28</v>
      </c>
      <c r="AS44" s="22">
        <f>ROUND(index!$O$33+((D44+F44+G44)*12)*index!$O$34,2)</f>
        <v>996.61</v>
      </c>
      <c r="AT44" s="49">
        <f>ROUND(index!$O$37+((D44+F44+G44)*12)*index!$O$38,2)</f>
        <v>786.05</v>
      </c>
      <c r="AU44" s="35"/>
      <c r="AV44" s="48">
        <f>ROUND(index!$O$33+(AD44*12)*index!$O$34,2)</f>
        <v>1004.91</v>
      </c>
      <c r="AW44" s="49">
        <f>ROUND(index!$O$37+(AD44*12)*index!$O$38,2)</f>
        <v>787.82</v>
      </c>
    </row>
    <row r="45" spans="1:49" s="21" customFormat="1" ht="12" x14ac:dyDescent="0.2">
      <c r="A45" s="57">
        <v>29</v>
      </c>
      <c r="B45" s="117">
        <f t="shared" si="1"/>
        <v>15618.85</v>
      </c>
      <c r="C45" s="122">
        <f>ROUND(B45*index!$O$7,2)</f>
        <v>26136.58</v>
      </c>
      <c r="D45" s="175">
        <f>ROUND((B45/12)*index!$O$7,2)</f>
        <v>2178.0500000000002</v>
      </c>
      <c r="E45" s="178">
        <f t="shared" si="2"/>
        <v>13.227</v>
      </c>
      <c r="F45" s="8">
        <f>(ROUND(IF(B45&lt;=index!$L$14,index!$P$14*index!$O$7/12,IF(B45&lt;=(index!$L$14*0.925+index!$P$14/2)/0.925,((index!$L$14*0.925+index!$P$14)-B45*0.925)*index!$O$7/12,IF(B45&lt;=index!$L$15,(index!$P$15)*index!$O$7/12,IF(B45&lt;=(index!$L$15*0.925+index!$P$15)/0.925,((index!$L$15*0.925+index!$P$15)-B45*0.925)*index!$O$7/12,0)))),2))*$H$5</f>
        <v>0</v>
      </c>
      <c r="G45" s="8">
        <f>(ROUND(IF(B45&lt;=index!$L$14,index!$S$14*index!$O$7/12,IF(B45&lt;=(index!$L$14*0.925+index!$S$14/2)/0.925,((index!$L$14*0.925+index!$S$14)-B45*0.925)*index!$O$7/12,IF(B45&lt;=index!$L$15,(index!$S$15)*index!$O$7/12,IF(B45&lt;=(index!$L$15*0.925+index!$S$15)/0.925,((index!$L$15*0.925+index!$S$15)-B45*0.925)*index!$O$7/12,0)))),2))*$H$6</f>
        <v>0</v>
      </c>
      <c r="H45" s="119">
        <f>IF(A45&lt;18,0,ROUND((index!$N$25),2)*$H$7)</f>
        <v>0</v>
      </c>
      <c r="I45" s="8">
        <f t="shared" si="28"/>
        <v>0</v>
      </c>
      <c r="J45" s="117">
        <f>ROUND(index!$N$29/12,2)*$H$9</f>
        <v>0</v>
      </c>
      <c r="K45" s="122">
        <f>ROUND(index!$N$30/12,2)*$H$10</f>
        <v>0</v>
      </c>
      <c r="L45" s="175">
        <f>IF((SUM(D45:K45)-E45)&lt;index!$O$3,index!$O$3,SUM(D45:K45)-E45)</f>
        <v>2178.0500000000002</v>
      </c>
      <c r="M45" s="35"/>
      <c r="N45" s="43">
        <f t="shared" si="8"/>
        <v>3.4390000000000001</v>
      </c>
      <c r="O45" s="27">
        <f t="shared" si="9"/>
        <v>7.4070999999999998</v>
      </c>
      <c r="P45" s="27">
        <f t="shared" si="10"/>
        <v>4.6295000000000002</v>
      </c>
      <c r="Q45" s="27">
        <f t="shared" si="11"/>
        <v>6.6135000000000002</v>
      </c>
      <c r="R45" s="27">
        <f t="shared" si="12"/>
        <v>3.9681000000000002</v>
      </c>
      <c r="S45" s="44">
        <f t="shared" si="13"/>
        <v>2.6454</v>
      </c>
      <c r="T45" s="35"/>
      <c r="U45" s="48">
        <f t="shared" si="14"/>
        <v>114.57</v>
      </c>
      <c r="V45" s="22">
        <f t="shared" si="15"/>
        <v>229.13</v>
      </c>
      <c r="W45" s="49">
        <f t="shared" si="16"/>
        <v>343.7</v>
      </c>
      <c r="X45" s="35"/>
      <c r="Y45" s="124">
        <v>29</v>
      </c>
      <c r="Z45" s="55">
        <f t="shared" si="3"/>
        <v>2333.1799999999998</v>
      </c>
      <c r="AA45" s="129">
        <f>ROUND(Z45*index!$O$8,2)</f>
        <v>2333.1799999999998</v>
      </c>
      <c r="AB45" s="117">
        <f t="shared" si="4"/>
        <v>155.12999999999965</v>
      </c>
      <c r="AC45" s="23">
        <f t="shared" si="5"/>
        <v>28.31</v>
      </c>
      <c r="AD45" s="181">
        <f t="shared" si="6"/>
        <v>2206.36</v>
      </c>
      <c r="AE45" s="184">
        <f t="shared" si="17"/>
        <v>13.398899999999999</v>
      </c>
      <c r="AF45" s="35"/>
      <c r="AG45" s="41">
        <f t="shared" si="18"/>
        <v>3.4836999999999998</v>
      </c>
      <c r="AH45" s="26">
        <f t="shared" si="19"/>
        <v>7.5034000000000001</v>
      </c>
      <c r="AI45" s="26">
        <f t="shared" si="20"/>
        <v>4.6896000000000004</v>
      </c>
      <c r="AJ45" s="26">
        <f t="shared" si="21"/>
        <v>6.6994999999999996</v>
      </c>
      <c r="AK45" s="26">
        <f t="shared" si="22"/>
        <v>4.0197000000000003</v>
      </c>
      <c r="AL45" s="42">
        <f t="shared" si="23"/>
        <v>2.6798000000000002</v>
      </c>
      <c r="AM45" s="35"/>
      <c r="AN45" s="48">
        <f t="shared" si="24"/>
        <v>116.05</v>
      </c>
      <c r="AO45" s="22">
        <f t="shared" si="25"/>
        <v>232.11</v>
      </c>
      <c r="AP45" s="49">
        <f t="shared" si="26"/>
        <v>348.16</v>
      </c>
      <c r="AQ45" s="121"/>
      <c r="AR45" s="171">
        <v>29</v>
      </c>
      <c r="AS45" s="22">
        <f>ROUND(index!$O$33+((D45+F45+G45)*12)*index!$O$34,2)</f>
        <v>996.61</v>
      </c>
      <c r="AT45" s="49">
        <f>ROUND(index!$O$37+((D45+F45+G45)*12)*index!$O$38,2)</f>
        <v>786.05</v>
      </c>
      <c r="AU45" s="35"/>
      <c r="AV45" s="48">
        <f>ROUND(index!$O$33+(AD45*12)*index!$O$34,2)</f>
        <v>1005.1</v>
      </c>
      <c r="AW45" s="49">
        <f>ROUND(index!$O$37+(AD45*12)*index!$O$38,2)</f>
        <v>787.85</v>
      </c>
    </row>
    <row r="46" spans="1:49" s="21" customFormat="1" ht="12" x14ac:dyDescent="0.2">
      <c r="A46" s="57">
        <v>30</v>
      </c>
      <c r="B46" s="117">
        <f t="shared" si="1"/>
        <v>15618.85</v>
      </c>
      <c r="C46" s="122">
        <f>ROUND(B46*index!$O$7,2)</f>
        <v>26136.58</v>
      </c>
      <c r="D46" s="175">
        <f>ROUND((B46/12)*index!$O$7,2)</f>
        <v>2178.0500000000002</v>
      </c>
      <c r="E46" s="178">
        <f t="shared" si="2"/>
        <v>13.227</v>
      </c>
      <c r="F46" s="8">
        <f>(ROUND(IF(B46&lt;=index!$L$14,index!$P$14*index!$O$7/12,IF(B46&lt;=(index!$L$14*0.925+index!$P$14/2)/0.925,((index!$L$14*0.925+index!$P$14)-B46*0.925)*index!$O$7/12,IF(B46&lt;=index!$L$15,(index!$P$15)*index!$O$7/12,IF(B46&lt;=(index!$L$15*0.925+index!$P$15)/0.925,((index!$L$15*0.925+index!$P$15)-B46*0.925)*index!$O$7/12,0)))),2))*$H$5</f>
        <v>0</v>
      </c>
      <c r="G46" s="8">
        <f>(ROUND(IF(B46&lt;=index!$L$14,index!$S$14*index!$O$7/12,IF(B46&lt;=(index!$L$14*0.925+index!$S$14/2)/0.925,((index!$L$14*0.925+index!$S$14)-B46*0.925)*index!$O$7/12,IF(B46&lt;=index!$L$15,(index!$S$15)*index!$O$7/12,IF(B46&lt;=(index!$L$15*0.925+index!$S$15)/0.925,((index!$L$15*0.925+index!$S$15)-B46*0.925)*index!$O$7/12,0)))),2))*$H$6</f>
        <v>0</v>
      </c>
      <c r="H46" s="119">
        <f>IF(A46&lt;18,0,ROUND((index!$N$25),2)*$H$7)</f>
        <v>0</v>
      </c>
      <c r="I46" s="8">
        <f t="shared" si="28"/>
        <v>0</v>
      </c>
      <c r="J46" s="117">
        <f>ROUND(index!$N$29/12,2)*$H$9</f>
        <v>0</v>
      </c>
      <c r="K46" s="122">
        <f>ROUND(index!$N$30/12,2)*$H$10</f>
        <v>0</v>
      </c>
      <c r="L46" s="175">
        <f>IF((SUM(D46:K46)-E46)&lt;index!$O$3,index!$O$3,SUM(D46:K46)-E46)</f>
        <v>2178.0500000000002</v>
      </c>
      <c r="M46" s="35"/>
      <c r="N46" s="43">
        <f t="shared" si="8"/>
        <v>3.4390000000000001</v>
      </c>
      <c r="O46" s="27">
        <f t="shared" si="9"/>
        <v>7.4070999999999998</v>
      </c>
      <c r="P46" s="27">
        <f t="shared" si="10"/>
        <v>4.6295000000000002</v>
      </c>
      <c r="Q46" s="27">
        <f t="shared" si="11"/>
        <v>6.6135000000000002</v>
      </c>
      <c r="R46" s="27">
        <f t="shared" si="12"/>
        <v>3.9681000000000002</v>
      </c>
      <c r="S46" s="44">
        <f t="shared" si="13"/>
        <v>2.6454</v>
      </c>
      <c r="T46" s="35"/>
      <c r="U46" s="48">
        <f t="shared" si="14"/>
        <v>114.57</v>
      </c>
      <c r="V46" s="22">
        <f t="shared" si="15"/>
        <v>229.13</v>
      </c>
      <c r="W46" s="49">
        <f t="shared" si="16"/>
        <v>343.7</v>
      </c>
      <c r="X46" s="35"/>
      <c r="Y46" s="124">
        <v>30</v>
      </c>
      <c r="Z46" s="55">
        <f t="shared" si="3"/>
        <v>2336.35</v>
      </c>
      <c r="AA46" s="129">
        <f>ROUND(Z46*index!$O$8,2)</f>
        <v>2336.35</v>
      </c>
      <c r="AB46" s="117">
        <f t="shared" si="4"/>
        <v>158.29999999999973</v>
      </c>
      <c r="AC46" s="23">
        <f t="shared" si="5"/>
        <v>28.89</v>
      </c>
      <c r="AD46" s="181">
        <f t="shared" si="6"/>
        <v>2206.94</v>
      </c>
      <c r="AE46" s="184">
        <f t="shared" si="17"/>
        <v>13.4025</v>
      </c>
      <c r="AF46" s="35"/>
      <c r="AG46" s="41">
        <f t="shared" si="18"/>
        <v>3.4847000000000001</v>
      </c>
      <c r="AH46" s="26">
        <f t="shared" si="19"/>
        <v>7.5053999999999998</v>
      </c>
      <c r="AI46" s="26">
        <f t="shared" si="20"/>
        <v>4.6909000000000001</v>
      </c>
      <c r="AJ46" s="26">
        <f t="shared" si="21"/>
        <v>6.7012999999999998</v>
      </c>
      <c r="AK46" s="26">
        <f t="shared" si="22"/>
        <v>4.0208000000000004</v>
      </c>
      <c r="AL46" s="42">
        <f t="shared" si="23"/>
        <v>2.6804999999999999</v>
      </c>
      <c r="AM46" s="35"/>
      <c r="AN46" s="48">
        <f t="shared" si="24"/>
        <v>116.09</v>
      </c>
      <c r="AO46" s="22">
        <f t="shared" si="25"/>
        <v>232.17</v>
      </c>
      <c r="AP46" s="49">
        <f t="shared" si="26"/>
        <v>348.26</v>
      </c>
      <c r="AQ46" s="121"/>
      <c r="AR46" s="171">
        <v>30</v>
      </c>
      <c r="AS46" s="22">
        <f>ROUND(index!$O$33+((D46+F46+G46)*12)*index!$O$34,2)</f>
        <v>996.61</v>
      </c>
      <c r="AT46" s="49">
        <f>ROUND(index!$O$37+((D46+F46+G46)*12)*index!$O$38,2)</f>
        <v>786.05</v>
      </c>
      <c r="AU46" s="35"/>
      <c r="AV46" s="48">
        <f>ROUND(index!$O$33+(AD46*12)*index!$O$34,2)</f>
        <v>1005.27</v>
      </c>
      <c r="AW46" s="49">
        <f>ROUND(index!$O$37+(AD46*12)*index!$O$38,2)</f>
        <v>787.89</v>
      </c>
    </row>
    <row r="47" spans="1:49" s="21" customFormat="1" ht="12" x14ac:dyDescent="0.2">
      <c r="A47" s="57">
        <v>31</v>
      </c>
      <c r="B47" s="117">
        <f t="shared" si="1"/>
        <v>15618.85</v>
      </c>
      <c r="C47" s="122">
        <f>ROUND(B47*index!$O$7,2)</f>
        <v>26136.58</v>
      </c>
      <c r="D47" s="175">
        <f>ROUND((B47/12)*index!$O$7,2)</f>
        <v>2178.0500000000002</v>
      </c>
      <c r="E47" s="178">
        <f t="shared" si="2"/>
        <v>13.227</v>
      </c>
      <c r="F47" s="8">
        <f>(ROUND(IF(B47&lt;=index!$L$14,index!$P$14*index!$O$7/12,IF(B47&lt;=(index!$L$14*0.925+index!$P$14/2)/0.925,((index!$L$14*0.925+index!$P$14)-B47*0.925)*index!$O$7/12,IF(B47&lt;=index!$L$15,(index!$P$15)*index!$O$7/12,IF(B47&lt;=(index!$L$15*0.925+index!$P$15)/0.925,((index!$L$15*0.925+index!$P$15)-B47*0.925)*index!$O$7/12,0)))),2))*$H$5</f>
        <v>0</v>
      </c>
      <c r="G47" s="8">
        <f>(ROUND(IF(B47&lt;=index!$L$14,index!$S$14*index!$O$7/12,IF(B47&lt;=(index!$L$14*0.925+index!$S$14/2)/0.925,((index!$L$14*0.925+index!$S$14)-B47*0.925)*index!$O$7/12,IF(B47&lt;=index!$L$15,(index!$S$15)*index!$O$7/12,IF(B47&lt;=(index!$L$15*0.925+index!$S$15)/0.925,((index!$L$15*0.925+index!$S$15)-B47*0.925)*index!$O$7/12,0)))),2))*$H$6</f>
        <v>0</v>
      </c>
      <c r="H47" s="119">
        <f>IF(A47&lt;18,0,ROUND((index!$N$25),2)*$H$7)</f>
        <v>0</v>
      </c>
      <c r="I47" s="8">
        <f t="shared" si="28"/>
        <v>0</v>
      </c>
      <c r="J47" s="117">
        <f>ROUND(index!$N$29/12,2)*$H$9</f>
        <v>0</v>
      </c>
      <c r="K47" s="122">
        <f>ROUND(index!$N$30/12,2)*$H$10</f>
        <v>0</v>
      </c>
      <c r="L47" s="175">
        <f>IF((SUM(D47:K47)-E47)&lt;index!$O$3,index!$O$3,SUM(D47:K47)-E47)</f>
        <v>2178.0500000000002</v>
      </c>
      <c r="M47" s="35"/>
      <c r="N47" s="43">
        <f t="shared" si="8"/>
        <v>3.4390000000000001</v>
      </c>
      <c r="O47" s="27">
        <f t="shared" si="9"/>
        <v>7.4070999999999998</v>
      </c>
      <c r="P47" s="27">
        <f t="shared" si="10"/>
        <v>4.6295000000000002</v>
      </c>
      <c r="Q47" s="27">
        <f t="shared" si="11"/>
        <v>6.6135000000000002</v>
      </c>
      <c r="R47" s="27">
        <f t="shared" si="12"/>
        <v>3.9681000000000002</v>
      </c>
      <c r="S47" s="44">
        <f t="shared" si="13"/>
        <v>2.6454</v>
      </c>
      <c r="T47" s="35"/>
      <c r="U47" s="48">
        <f t="shared" si="14"/>
        <v>114.57</v>
      </c>
      <c r="V47" s="22">
        <f t="shared" si="15"/>
        <v>229.13</v>
      </c>
      <c r="W47" s="49">
        <f t="shared" si="16"/>
        <v>343.7</v>
      </c>
      <c r="X47" s="35"/>
      <c r="Y47" s="124">
        <v>31</v>
      </c>
      <c r="Z47" s="55">
        <f t="shared" si="3"/>
        <v>2339.2800000000002</v>
      </c>
      <c r="AA47" s="129">
        <f>ROUND(Z47*index!$O$8,2)</f>
        <v>2339.2800000000002</v>
      </c>
      <c r="AB47" s="117">
        <f t="shared" si="4"/>
        <v>161.23000000000002</v>
      </c>
      <c r="AC47" s="23">
        <f t="shared" si="5"/>
        <v>29.42</v>
      </c>
      <c r="AD47" s="181">
        <f t="shared" si="6"/>
        <v>2207.4700000000003</v>
      </c>
      <c r="AE47" s="184">
        <f t="shared" si="17"/>
        <v>13.4057</v>
      </c>
      <c r="AF47" s="35"/>
      <c r="AG47" s="41">
        <f t="shared" si="18"/>
        <v>3.4855</v>
      </c>
      <c r="AH47" s="26">
        <f t="shared" si="19"/>
        <v>7.5072000000000001</v>
      </c>
      <c r="AI47" s="26">
        <f t="shared" si="20"/>
        <v>4.6920000000000002</v>
      </c>
      <c r="AJ47" s="26">
        <f t="shared" si="21"/>
        <v>6.7028999999999996</v>
      </c>
      <c r="AK47" s="26">
        <f t="shared" si="22"/>
        <v>4.0217000000000001</v>
      </c>
      <c r="AL47" s="42">
        <f t="shared" si="23"/>
        <v>2.6810999999999998</v>
      </c>
      <c r="AM47" s="35"/>
      <c r="AN47" s="48">
        <f t="shared" si="24"/>
        <v>116.11</v>
      </c>
      <c r="AO47" s="22">
        <f t="shared" si="25"/>
        <v>232.23</v>
      </c>
      <c r="AP47" s="49">
        <f t="shared" si="26"/>
        <v>348.34</v>
      </c>
      <c r="AQ47" s="121"/>
      <c r="AR47" s="171">
        <v>31</v>
      </c>
      <c r="AS47" s="22">
        <f>ROUND(index!$O$33+((D47+F47+G47)*12)*index!$O$34,2)</f>
        <v>996.61</v>
      </c>
      <c r="AT47" s="49">
        <f>ROUND(index!$O$37+((D47+F47+G47)*12)*index!$O$38,2)</f>
        <v>786.05</v>
      </c>
      <c r="AU47" s="35"/>
      <c r="AV47" s="48">
        <f>ROUND(index!$O$33+(AD47*12)*index!$O$34,2)</f>
        <v>1005.43</v>
      </c>
      <c r="AW47" s="49">
        <f>ROUND(index!$O$37+(AD47*12)*index!$O$38,2)</f>
        <v>787.93</v>
      </c>
    </row>
    <row r="48" spans="1:49" s="21" customFormat="1" ht="12" x14ac:dyDescent="0.2">
      <c r="A48" s="58">
        <v>32</v>
      </c>
      <c r="B48" s="117">
        <f t="shared" si="1"/>
        <v>15618.85</v>
      </c>
      <c r="C48" s="122">
        <f>ROUND(B48*index!$O$7,2)</f>
        <v>26136.58</v>
      </c>
      <c r="D48" s="175">
        <f>ROUND((B48/12)*index!$O$7,2)</f>
        <v>2178.0500000000002</v>
      </c>
      <c r="E48" s="178">
        <f t="shared" si="2"/>
        <v>13.227</v>
      </c>
      <c r="F48" s="8">
        <f>(ROUND(IF(B48&lt;=index!$L$14,index!$P$14*index!$O$7/12,IF(B48&lt;=(index!$L$14*0.925+index!$P$14/2)/0.925,((index!$L$14*0.925+index!$P$14)-B48*0.925)*index!$O$7/12,IF(B48&lt;=index!$L$15,(index!$P$15)*index!$O$7/12,IF(B48&lt;=(index!$L$15*0.925+index!$P$15)/0.925,((index!$L$15*0.925+index!$P$15)-B48*0.925)*index!$O$7/12,0)))),2))*$H$5</f>
        <v>0</v>
      </c>
      <c r="G48" s="8">
        <f>(ROUND(IF(B48&lt;=index!$L$14,index!$S$14*index!$O$7/12,IF(B48&lt;=(index!$L$14*0.925+index!$S$14/2)/0.925,((index!$L$14*0.925+index!$S$14)-B48*0.925)*index!$O$7/12,IF(B48&lt;=index!$L$15,(index!$S$15)*index!$O$7/12,IF(B48&lt;=(index!$L$15*0.925+index!$S$15)/0.925,((index!$L$15*0.925+index!$S$15)-B48*0.925)*index!$O$7/12,0)))),2))*$H$6</f>
        <v>0</v>
      </c>
      <c r="H48" s="119">
        <f>IF(A48&lt;18,0,ROUND((index!$N$25),2)*$H$7)</f>
        <v>0</v>
      </c>
      <c r="I48" s="8">
        <f t="shared" si="28"/>
        <v>0</v>
      </c>
      <c r="J48" s="117">
        <f>ROUND(index!$N$29/12,2)*$H$9</f>
        <v>0</v>
      </c>
      <c r="K48" s="122">
        <f>ROUND(index!$N$30/12,2)*$H$10</f>
        <v>0</v>
      </c>
      <c r="L48" s="175">
        <f>IF((SUM(D48:K48)-E48)&lt;index!$O$3,index!$O$3,SUM(D48:K48)-E48)</f>
        <v>2178.0500000000002</v>
      </c>
      <c r="M48" s="35"/>
      <c r="N48" s="43">
        <f t="shared" si="8"/>
        <v>3.4390000000000001</v>
      </c>
      <c r="O48" s="27">
        <f t="shared" si="9"/>
        <v>7.4070999999999998</v>
      </c>
      <c r="P48" s="27">
        <f t="shared" si="10"/>
        <v>4.6295000000000002</v>
      </c>
      <c r="Q48" s="27">
        <f t="shared" si="11"/>
        <v>6.6135000000000002</v>
      </c>
      <c r="R48" s="27">
        <f t="shared" si="12"/>
        <v>3.9681000000000002</v>
      </c>
      <c r="S48" s="44">
        <f t="shared" si="13"/>
        <v>2.6454</v>
      </c>
      <c r="T48" s="35"/>
      <c r="U48" s="48">
        <f t="shared" si="14"/>
        <v>114.57</v>
      </c>
      <c r="V48" s="22">
        <f t="shared" si="15"/>
        <v>229.13</v>
      </c>
      <c r="W48" s="49">
        <f t="shared" si="16"/>
        <v>343.7</v>
      </c>
      <c r="X48" s="35"/>
      <c r="Y48" s="125">
        <v>32</v>
      </c>
      <c r="Z48" s="55">
        <f t="shared" si="3"/>
        <v>2342</v>
      </c>
      <c r="AA48" s="129">
        <f>ROUND(Z48*index!$O$8,2)</f>
        <v>2342</v>
      </c>
      <c r="AB48" s="117">
        <f t="shared" si="4"/>
        <v>163.94999999999982</v>
      </c>
      <c r="AC48" s="23">
        <f t="shared" si="5"/>
        <v>29.92</v>
      </c>
      <c r="AD48" s="181">
        <f t="shared" si="6"/>
        <v>2207.9700000000003</v>
      </c>
      <c r="AE48" s="184">
        <f t="shared" si="17"/>
        <v>13.4087</v>
      </c>
      <c r="AF48" s="35"/>
      <c r="AG48" s="41">
        <f t="shared" si="18"/>
        <v>3.4863</v>
      </c>
      <c r="AH48" s="26">
        <f t="shared" si="19"/>
        <v>7.5088999999999997</v>
      </c>
      <c r="AI48" s="26">
        <f t="shared" si="20"/>
        <v>4.6929999999999996</v>
      </c>
      <c r="AJ48" s="26">
        <f t="shared" si="21"/>
        <v>6.7043999999999997</v>
      </c>
      <c r="AK48" s="26">
        <f t="shared" si="22"/>
        <v>4.0225999999999997</v>
      </c>
      <c r="AL48" s="42">
        <f t="shared" si="23"/>
        <v>2.6817000000000002</v>
      </c>
      <c r="AM48" s="35"/>
      <c r="AN48" s="48">
        <f t="shared" si="24"/>
        <v>116.14</v>
      </c>
      <c r="AO48" s="22">
        <f t="shared" si="25"/>
        <v>232.28</v>
      </c>
      <c r="AP48" s="49">
        <f t="shared" si="26"/>
        <v>348.42</v>
      </c>
      <c r="AQ48" s="121"/>
      <c r="AR48" s="172">
        <v>32</v>
      </c>
      <c r="AS48" s="22">
        <f>ROUND(index!$O$33+((D48+F48+G48)*12)*index!$O$34,2)</f>
        <v>996.61</v>
      </c>
      <c r="AT48" s="49">
        <f>ROUND(index!$O$37+((D48+F48+G48)*12)*index!$O$38,2)</f>
        <v>786.05</v>
      </c>
      <c r="AU48" s="35"/>
      <c r="AV48" s="48">
        <f>ROUND(index!$O$33+(AD48*12)*index!$O$34,2)</f>
        <v>1005.58</v>
      </c>
      <c r="AW48" s="49">
        <f>ROUND(index!$O$37+(AD48*12)*index!$O$38,2)</f>
        <v>787.96</v>
      </c>
    </row>
    <row r="49" spans="1:49" s="21" customFormat="1" ht="12" x14ac:dyDescent="0.2">
      <c r="A49" s="58">
        <v>33</v>
      </c>
      <c r="B49" s="117">
        <f t="shared" si="1"/>
        <v>15618.85</v>
      </c>
      <c r="C49" s="122">
        <f>ROUND(B49*index!$O$7,2)</f>
        <v>26136.58</v>
      </c>
      <c r="D49" s="175">
        <f>ROUND((B49/12)*index!$O$7,2)</f>
        <v>2178.0500000000002</v>
      </c>
      <c r="E49" s="178">
        <f t="shared" si="2"/>
        <v>13.227</v>
      </c>
      <c r="F49" s="8">
        <f>(ROUND(IF(B49&lt;=index!$L$14,index!$P$14*index!$O$7/12,IF(B49&lt;=(index!$L$14*0.925+index!$P$14/2)/0.925,((index!$L$14*0.925+index!$P$14)-B49*0.925)*index!$O$7/12,IF(B49&lt;=index!$L$15,(index!$P$15)*index!$O$7/12,IF(B49&lt;=(index!$L$15*0.925+index!$P$15)/0.925,((index!$L$15*0.925+index!$P$15)-B49*0.925)*index!$O$7/12,0)))),2))*$H$5</f>
        <v>0</v>
      </c>
      <c r="G49" s="8">
        <f>(ROUND(IF(B49&lt;=index!$L$14,index!$S$14*index!$O$7/12,IF(B49&lt;=(index!$L$14*0.925+index!$S$14/2)/0.925,((index!$L$14*0.925+index!$S$14)-B49*0.925)*index!$O$7/12,IF(B49&lt;=index!$L$15,(index!$S$15)*index!$O$7/12,IF(B49&lt;=(index!$L$15*0.925+index!$S$15)/0.925,((index!$L$15*0.925+index!$S$15)-B49*0.925)*index!$O$7/12,0)))),2))*$H$6</f>
        <v>0</v>
      </c>
      <c r="H49" s="119">
        <f>IF(A49&lt;18,0,ROUND((index!$N$25),2)*$H$7)</f>
        <v>0</v>
      </c>
      <c r="I49" s="8">
        <f t="shared" si="28"/>
        <v>0</v>
      </c>
      <c r="J49" s="117">
        <f>ROUND(index!$N$29/12,2)*$H$9</f>
        <v>0</v>
      </c>
      <c r="K49" s="122">
        <f>ROUND(index!$N$30/12,2)*$H$10</f>
        <v>0</v>
      </c>
      <c r="L49" s="175">
        <f>IF((SUM(D49:K49)-E49)&lt;index!$O$3,index!$O$3,SUM(D49:K49)-E49)</f>
        <v>2178.0500000000002</v>
      </c>
      <c r="M49" s="35"/>
      <c r="N49" s="43">
        <f t="shared" si="8"/>
        <v>3.4390000000000001</v>
      </c>
      <c r="O49" s="27">
        <f t="shared" si="9"/>
        <v>7.4070999999999998</v>
      </c>
      <c r="P49" s="27">
        <f t="shared" si="10"/>
        <v>4.6295000000000002</v>
      </c>
      <c r="Q49" s="27">
        <f t="shared" si="11"/>
        <v>6.6135000000000002</v>
      </c>
      <c r="R49" s="27">
        <f t="shared" si="12"/>
        <v>3.9681000000000002</v>
      </c>
      <c r="S49" s="44">
        <f t="shared" si="13"/>
        <v>2.6454</v>
      </c>
      <c r="T49" s="35"/>
      <c r="U49" s="48">
        <f t="shared" si="14"/>
        <v>114.57</v>
      </c>
      <c r="V49" s="22">
        <f t="shared" si="15"/>
        <v>229.13</v>
      </c>
      <c r="W49" s="49">
        <f t="shared" si="16"/>
        <v>343.7</v>
      </c>
      <c r="X49" s="35"/>
      <c r="Y49" s="125">
        <v>33</v>
      </c>
      <c r="Z49" s="55">
        <f t="shared" si="3"/>
        <v>2344.52</v>
      </c>
      <c r="AA49" s="129">
        <f>ROUND(Z49*index!$O$8,2)</f>
        <v>2344.52</v>
      </c>
      <c r="AB49" s="117">
        <f t="shared" si="4"/>
        <v>166.4699999999998</v>
      </c>
      <c r="AC49" s="23">
        <f t="shared" si="5"/>
        <v>30.38</v>
      </c>
      <c r="AD49" s="181">
        <f t="shared" si="6"/>
        <v>2208.4300000000003</v>
      </c>
      <c r="AE49" s="184">
        <f t="shared" si="17"/>
        <v>13.4115</v>
      </c>
      <c r="AF49" s="35"/>
      <c r="AG49" s="41">
        <f t="shared" si="18"/>
        <v>3.4870000000000001</v>
      </c>
      <c r="AH49" s="26">
        <f t="shared" si="19"/>
        <v>7.5103999999999997</v>
      </c>
      <c r="AI49" s="26">
        <f t="shared" si="20"/>
        <v>4.694</v>
      </c>
      <c r="AJ49" s="26">
        <f t="shared" si="21"/>
        <v>6.7058</v>
      </c>
      <c r="AK49" s="26">
        <f t="shared" si="22"/>
        <v>4.0235000000000003</v>
      </c>
      <c r="AL49" s="42">
        <f t="shared" si="23"/>
        <v>2.6823000000000001</v>
      </c>
      <c r="AM49" s="35"/>
      <c r="AN49" s="48">
        <f t="shared" si="24"/>
        <v>116.16</v>
      </c>
      <c r="AO49" s="22">
        <f t="shared" si="25"/>
        <v>232.33</v>
      </c>
      <c r="AP49" s="49">
        <f t="shared" si="26"/>
        <v>348.49</v>
      </c>
      <c r="AQ49" s="121"/>
      <c r="AR49" s="172">
        <v>33</v>
      </c>
      <c r="AS49" s="22">
        <f>ROUND(index!$O$33+((D49+F49+G49)*12)*index!$O$34,2)</f>
        <v>996.61</v>
      </c>
      <c r="AT49" s="49">
        <f>ROUND(index!$O$37+((D49+F49+G49)*12)*index!$O$38,2)</f>
        <v>786.05</v>
      </c>
      <c r="AU49" s="35"/>
      <c r="AV49" s="48">
        <f>ROUND(index!$O$33+(AD49*12)*index!$O$34,2)</f>
        <v>1005.72</v>
      </c>
      <c r="AW49" s="49">
        <f>ROUND(index!$O$37+(AD49*12)*index!$O$38,2)</f>
        <v>787.99</v>
      </c>
    </row>
    <row r="50" spans="1:49" s="21" customFormat="1" ht="12" x14ac:dyDescent="0.2">
      <c r="A50" s="58">
        <v>34</v>
      </c>
      <c r="B50" s="117">
        <f t="shared" si="1"/>
        <v>15618.85</v>
      </c>
      <c r="C50" s="122">
        <f>ROUND(B50*index!$O$7,2)</f>
        <v>26136.58</v>
      </c>
      <c r="D50" s="175">
        <f>ROUND((B50/12)*index!$O$7,2)</f>
        <v>2178.0500000000002</v>
      </c>
      <c r="E50" s="178">
        <f t="shared" si="2"/>
        <v>13.227</v>
      </c>
      <c r="F50" s="8">
        <f>(ROUND(IF(B50&lt;=index!$L$14,index!$P$14*index!$O$7/12,IF(B50&lt;=(index!$L$14*0.925+index!$P$14/2)/0.925,((index!$L$14*0.925+index!$P$14)-B50*0.925)*index!$O$7/12,IF(B50&lt;=index!$L$15,(index!$P$15)*index!$O$7/12,IF(B50&lt;=(index!$L$15*0.925+index!$P$15)/0.925,((index!$L$15*0.925+index!$P$15)-B50*0.925)*index!$O$7/12,0)))),2))*$H$5</f>
        <v>0</v>
      </c>
      <c r="G50" s="8">
        <f>(ROUND(IF(B50&lt;=index!$L$14,index!$S$14*index!$O$7/12,IF(B50&lt;=(index!$L$14*0.925+index!$S$14/2)/0.925,((index!$L$14*0.925+index!$S$14)-B50*0.925)*index!$O$7/12,IF(B50&lt;=index!$L$15,(index!$S$15)*index!$O$7/12,IF(B50&lt;=(index!$L$15*0.925+index!$S$15)/0.925,((index!$L$15*0.925+index!$S$15)-B50*0.925)*index!$O$7/12,0)))),2))*$H$6</f>
        <v>0</v>
      </c>
      <c r="H50" s="119">
        <f>IF(A50&lt;18,0,ROUND((index!$N$25),2)*$H$7)</f>
        <v>0</v>
      </c>
      <c r="I50" s="8">
        <f t="shared" si="28"/>
        <v>0</v>
      </c>
      <c r="J50" s="117">
        <f>ROUND(index!$N$29/12,2)*$H$9</f>
        <v>0</v>
      </c>
      <c r="K50" s="122">
        <f>ROUND(index!$N$30/12,2)*$H$10</f>
        <v>0</v>
      </c>
      <c r="L50" s="175">
        <f>IF((SUM(D50:K50)-E50)&lt;index!$O$3,index!$O$3,SUM(D50:K50)-E50)</f>
        <v>2178.0500000000002</v>
      </c>
      <c r="M50" s="35"/>
      <c r="N50" s="43">
        <f t="shared" si="8"/>
        <v>3.4390000000000001</v>
      </c>
      <c r="O50" s="27">
        <f t="shared" si="9"/>
        <v>7.4070999999999998</v>
      </c>
      <c r="P50" s="27">
        <f t="shared" si="10"/>
        <v>4.6295000000000002</v>
      </c>
      <c r="Q50" s="27">
        <f t="shared" si="11"/>
        <v>6.6135000000000002</v>
      </c>
      <c r="R50" s="27">
        <f t="shared" si="12"/>
        <v>3.9681000000000002</v>
      </c>
      <c r="S50" s="44">
        <f t="shared" si="13"/>
        <v>2.6454</v>
      </c>
      <c r="T50" s="35"/>
      <c r="U50" s="48">
        <f t="shared" si="14"/>
        <v>114.57</v>
      </c>
      <c r="V50" s="22">
        <f t="shared" si="15"/>
        <v>229.13</v>
      </c>
      <c r="W50" s="49">
        <f t="shared" si="16"/>
        <v>343.7</v>
      </c>
      <c r="X50" s="35"/>
      <c r="Y50" s="125">
        <v>34</v>
      </c>
      <c r="Z50" s="55">
        <f t="shared" si="3"/>
        <v>2346.85</v>
      </c>
      <c r="AA50" s="129">
        <f>ROUND(Z50*index!$O$8,2)</f>
        <v>2346.85</v>
      </c>
      <c r="AB50" s="117">
        <f t="shared" si="4"/>
        <v>168.79999999999973</v>
      </c>
      <c r="AC50" s="23">
        <f t="shared" si="5"/>
        <v>30.81</v>
      </c>
      <c r="AD50" s="181">
        <f t="shared" si="6"/>
        <v>2208.86</v>
      </c>
      <c r="AE50" s="184">
        <f t="shared" si="17"/>
        <v>13.414099999999999</v>
      </c>
      <c r="AF50" s="35"/>
      <c r="AG50" s="41">
        <f t="shared" si="18"/>
        <v>3.4876999999999998</v>
      </c>
      <c r="AH50" s="26">
        <f t="shared" si="19"/>
        <v>7.5118999999999998</v>
      </c>
      <c r="AI50" s="26">
        <f t="shared" si="20"/>
        <v>4.6948999999999996</v>
      </c>
      <c r="AJ50" s="26">
        <f t="shared" si="21"/>
        <v>6.7070999999999996</v>
      </c>
      <c r="AK50" s="26">
        <f t="shared" si="22"/>
        <v>4.0242000000000004</v>
      </c>
      <c r="AL50" s="42">
        <f t="shared" si="23"/>
        <v>2.6827999999999999</v>
      </c>
      <c r="AM50" s="35"/>
      <c r="AN50" s="48">
        <f t="shared" si="24"/>
        <v>116.19</v>
      </c>
      <c r="AO50" s="22">
        <f t="shared" si="25"/>
        <v>232.37</v>
      </c>
      <c r="AP50" s="49">
        <f t="shared" si="26"/>
        <v>348.56</v>
      </c>
      <c r="AQ50" s="121"/>
      <c r="AR50" s="172">
        <v>34</v>
      </c>
      <c r="AS50" s="22">
        <f>ROUND(index!$O$33+((D50+F50+G50)*12)*index!$O$34,2)</f>
        <v>996.61</v>
      </c>
      <c r="AT50" s="49">
        <f>ROUND(index!$O$37+((D50+F50+G50)*12)*index!$O$38,2)</f>
        <v>786.05</v>
      </c>
      <c r="AU50" s="35"/>
      <c r="AV50" s="48">
        <f>ROUND(index!$O$33+(AD50*12)*index!$O$34,2)</f>
        <v>1005.85</v>
      </c>
      <c r="AW50" s="49">
        <f>ROUND(index!$O$37+(AD50*12)*index!$O$38,2)</f>
        <v>788.01</v>
      </c>
    </row>
    <row r="51" spans="1:49" s="25" customFormat="1" thickBot="1" x14ac:dyDescent="0.25">
      <c r="A51" s="59">
        <v>35</v>
      </c>
      <c r="B51" s="118">
        <f t="shared" si="1"/>
        <v>15618.85</v>
      </c>
      <c r="C51" s="123">
        <f>ROUND(B51*index!$O$7,2)</f>
        <v>26136.58</v>
      </c>
      <c r="D51" s="176">
        <f>ROUND((B51/12)*index!$O$7,2)</f>
        <v>2178.0500000000002</v>
      </c>
      <c r="E51" s="179">
        <f t="shared" si="2"/>
        <v>13.227</v>
      </c>
      <c r="F51" s="9">
        <f>(ROUND(IF(B51&lt;=index!$L$14,index!$P$14*index!$O$7/12,IF(B51&lt;=(index!$L$14*0.925+index!$P$14/2)/0.925,((index!$L$14*0.925+index!$P$14)-B51*0.925)*index!$O$7/12,IF(B51&lt;=index!$L$15,(index!$P$15)*index!$O$7/12,IF(B51&lt;=(index!$L$15*0.925+index!$P$15)/0.925,((index!$L$15*0.925+index!$P$15)-B51*0.925)*index!$O$7/12,0)))),2))*$H$5</f>
        <v>0</v>
      </c>
      <c r="G51" s="9">
        <f>(ROUND(IF(B51&lt;=index!$L$14,index!$S$14*index!$O$7/12,IF(B51&lt;=(index!$L$14*0.925+index!$S$14/2)/0.925,((index!$L$14*0.925+index!$S$14)-B51*0.925)*index!$O$7/12,IF(B51&lt;=index!$L$15,(index!$S$15)*index!$O$7/12,IF(B51&lt;=(index!$L$15*0.925+index!$S$15)/0.925,((index!$L$15*0.925+index!$S$15)-B51*0.925)*index!$O$7/12,0)))),2))*$H$6</f>
        <v>0</v>
      </c>
      <c r="H51" s="151">
        <f>IF(A51&lt;18,0,ROUND((index!$N$25),2)*$H$7)</f>
        <v>0</v>
      </c>
      <c r="I51" s="9">
        <f t="shared" si="28"/>
        <v>0</v>
      </c>
      <c r="J51" s="118">
        <f>ROUND(index!$N$29/12,2)*$H$9</f>
        <v>0</v>
      </c>
      <c r="K51" s="123">
        <f>ROUND(index!$N$30/12,2)*$H$10</f>
        <v>0</v>
      </c>
      <c r="L51" s="176">
        <f>IF((SUM(D51:K51)-E51)&lt;index!$O$3,index!$O$3,SUM(D51:K51)-E51)</f>
        <v>2178.0500000000002</v>
      </c>
      <c r="M51" s="35"/>
      <c r="N51" s="45">
        <f t="shared" si="8"/>
        <v>3.4390000000000001</v>
      </c>
      <c r="O51" s="46">
        <f t="shared" si="9"/>
        <v>7.4070999999999998</v>
      </c>
      <c r="P51" s="46">
        <f t="shared" si="10"/>
        <v>4.6295000000000002</v>
      </c>
      <c r="Q51" s="46">
        <f t="shared" si="11"/>
        <v>6.6135000000000002</v>
      </c>
      <c r="R51" s="46">
        <f t="shared" si="12"/>
        <v>3.9681000000000002</v>
      </c>
      <c r="S51" s="47">
        <f t="shared" si="13"/>
        <v>2.6454</v>
      </c>
      <c r="T51" s="35"/>
      <c r="U51" s="50">
        <f t="shared" si="14"/>
        <v>114.57</v>
      </c>
      <c r="V51" s="51">
        <f t="shared" si="15"/>
        <v>229.13</v>
      </c>
      <c r="W51" s="52">
        <f t="shared" si="16"/>
        <v>343.7</v>
      </c>
      <c r="X51" s="35"/>
      <c r="Y51" s="126">
        <v>35</v>
      </c>
      <c r="Z51" s="56">
        <f t="shared" si="3"/>
        <v>2349.0100000000002</v>
      </c>
      <c r="AA51" s="130">
        <f>ROUND(Z51*index!$O$8,2)</f>
        <v>2349.0100000000002</v>
      </c>
      <c r="AB51" s="118">
        <f t="shared" si="4"/>
        <v>170.96000000000004</v>
      </c>
      <c r="AC51" s="24">
        <f t="shared" si="5"/>
        <v>31.2</v>
      </c>
      <c r="AD51" s="182">
        <f t="shared" si="6"/>
        <v>2209.25</v>
      </c>
      <c r="AE51" s="185">
        <f t="shared" si="17"/>
        <v>13.416499999999999</v>
      </c>
      <c r="AF51" s="35"/>
      <c r="AG51" s="41">
        <f t="shared" si="18"/>
        <v>3.4883000000000002</v>
      </c>
      <c r="AH51" s="26">
        <f t="shared" si="19"/>
        <v>7.5132000000000003</v>
      </c>
      <c r="AI51" s="26">
        <f t="shared" si="20"/>
        <v>4.6958000000000002</v>
      </c>
      <c r="AJ51" s="26">
        <f t="shared" si="21"/>
        <v>6.7083000000000004</v>
      </c>
      <c r="AK51" s="26">
        <f t="shared" si="22"/>
        <v>4.0250000000000004</v>
      </c>
      <c r="AL51" s="42">
        <f t="shared" si="23"/>
        <v>2.6833</v>
      </c>
      <c r="AM51" s="35"/>
      <c r="AN51" s="50">
        <f t="shared" si="24"/>
        <v>116.21</v>
      </c>
      <c r="AO51" s="51">
        <f t="shared" si="25"/>
        <v>232.41</v>
      </c>
      <c r="AP51" s="52">
        <f t="shared" si="26"/>
        <v>348.62</v>
      </c>
      <c r="AQ51" s="121"/>
      <c r="AR51" s="173">
        <v>35</v>
      </c>
      <c r="AS51" s="51">
        <f>ROUND(index!$O$33+((D51+F51+G51)*12)*index!$O$34,2)</f>
        <v>996.61</v>
      </c>
      <c r="AT51" s="52">
        <f>ROUND(index!$O$37+((D51+F51+G51)*12)*index!$O$38,2)</f>
        <v>786.05</v>
      </c>
      <c r="AU51" s="35"/>
      <c r="AV51" s="50">
        <f>ROUND(index!$O$33+(AD51*12)*index!$O$34,2)</f>
        <v>1005.97</v>
      </c>
      <c r="AW51" s="52">
        <f>ROUND(index!$O$37+(AD51*12)*index!$O$38,2)</f>
        <v>788.04</v>
      </c>
    </row>
    <row r="52" spans="1:49" x14ac:dyDescent="0.2">
      <c r="G52" s="12"/>
      <c r="H52" s="12"/>
      <c r="I52" s="12"/>
      <c r="M52" s="16"/>
      <c r="Y52" s="16"/>
      <c r="AR52" s="16"/>
    </row>
  </sheetData>
  <sheetProtection algorithmName="SHA-512" hashValue="64In9FeLzd1FCv6aWxb2Q8Rm8jfv8ChNIgjAGmLS5lLCNNfgHX7c5fWEVS/kwpVIPOTCOCRYO59A4zzyrwY7ag==" saltValue="dKajMaywyZmUpBTzgpgc2g==" spinCount="100000" sheet="1" objects="1" scenarios="1" autoFilter="0"/>
  <conditionalFormatting sqref="AB16:AB51">
    <cfRule type="cellIs" dxfId="3" priority="1" stopIfTrue="1" operator="greaterThan">
      <formula>0</formula>
    </cfRule>
    <cfRule type="cellIs" dxfId="2" priority="2" stopIfTrue="1" operator="lessThan">
      <formula>0</formula>
    </cfRule>
    <cfRule type="cellIs" dxfId="1" priority="3" stopIfTrue="1" operator="lessThan">
      <formula>-1086.96</formula>
    </cfRule>
    <cfRule type="cellIs" dxfId="0" priority="4" stopIfTrue="1" operator="lessThan">
      <formula>0</formula>
    </cfRule>
  </conditionalFormatting>
  <pageMargins left="1.25" right="0.72" top="1.32" bottom="0.47" header="0.35433070866141736" footer="0.43307086614173229"/>
  <pageSetup paperSize="9" scale="68" fitToWidth="0" pageOrder="overThenDown" orientation="landscape" r:id="rId1"/>
  <headerFooter>
    <oddHeader xml:space="preserve">&amp;L&amp;G&amp;C&amp;P/&amp;N&amp;RIndex juin 2017
Barèmes
Secteurs fédéraux de la santé </oddHeader>
  </headerFooter>
  <colBreaks count="2" manualBreakCount="2">
    <brk id="23" max="50" man="1"/>
    <brk id="42" max="50" man="1"/>
  </colBreaks>
  <legacyDrawing r:id="rId2"/>
  <legacyDrawingHF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index!$R$23:$R$24</xm:f>
          </x14:formula1>
          <xm:sqref>E10</xm:sqref>
        </x14:dataValidation>
        <x14:dataValidation type="list" allowBlank="1" showInputMessage="1" showErrorMessage="1">
          <x14:formula1>
            <xm:f>basisjaarlonen!$A$51:$A$117</xm:f>
          </x14:formula1>
          <xm:sqref>E3</xm:sqref>
        </x14:dataValidation>
        <x14:dataValidation type="list" allowBlank="1" showInputMessage="1" showErrorMessage="1">
          <x14:formula1>
            <xm:f>ificbasisdoel!$A$56:$A$73</xm:f>
          </x14:formula1>
          <xm:sqref>I3</xm:sqref>
        </x14:dataValidation>
        <x14:dataValidation type="list" allowBlank="1" showInputMessage="1" showErrorMessage="1">
          <x14:formula1>
            <xm:f>index!$R$23:$R$24</xm:f>
          </x14:formula1>
          <xm:sqref>E5:E9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workbookViewId="0">
      <selection activeCell="H17" sqref="H17"/>
    </sheetView>
  </sheetViews>
  <sheetFormatPr defaultRowHeight="12.75" x14ac:dyDescent="0.2"/>
  <cols>
    <col min="1" max="1" width="24.42578125" customWidth="1"/>
    <col min="2" max="2" width="39.5703125" customWidth="1"/>
    <col min="3" max="3" width="17.5703125" style="245" customWidth="1"/>
  </cols>
  <sheetData>
    <row r="1" spans="1:3" ht="13.5" thickBot="1" x14ac:dyDescent="0.25">
      <c r="A1" s="260" t="s">
        <v>282</v>
      </c>
      <c r="B1" s="261"/>
      <c r="C1" s="262"/>
    </row>
    <row r="2" spans="1:3" ht="13.5" thickBot="1" x14ac:dyDescent="0.25">
      <c r="A2" s="233" t="s">
        <v>283</v>
      </c>
      <c r="B2" s="234" t="s">
        <v>284</v>
      </c>
      <c r="C2" s="234" t="s">
        <v>285</v>
      </c>
    </row>
    <row r="3" spans="1:3" x14ac:dyDescent="0.2">
      <c r="A3" s="235" t="s">
        <v>286</v>
      </c>
      <c r="B3" s="254" t="s">
        <v>288</v>
      </c>
      <c r="C3" s="257" t="s">
        <v>0</v>
      </c>
    </row>
    <row r="4" spans="1:3" ht="13.5" thickBot="1" x14ac:dyDescent="0.25">
      <c r="A4" s="236" t="s">
        <v>287</v>
      </c>
      <c r="B4" s="255"/>
      <c r="C4" s="258"/>
    </row>
    <row r="5" spans="1:3" ht="13.5" thickBot="1" x14ac:dyDescent="0.25">
      <c r="A5" s="236" t="s">
        <v>289</v>
      </c>
      <c r="B5" s="238" t="s">
        <v>290</v>
      </c>
      <c r="C5" s="244" t="s">
        <v>0</v>
      </c>
    </row>
    <row r="6" spans="1:3" ht="13.5" thickBot="1" x14ac:dyDescent="0.25">
      <c r="A6" s="236" t="s">
        <v>291</v>
      </c>
      <c r="B6" s="238" t="s">
        <v>292</v>
      </c>
      <c r="C6" s="244" t="s">
        <v>1</v>
      </c>
    </row>
    <row r="7" spans="1:3" ht="26.25" thickBot="1" x14ac:dyDescent="0.25">
      <c r="A7" s="236" t="s">
        <v>293</v>
      </c>
      <c r="B7" s="238" t="s">
        <v>403</v>
      </c>
      <c r="C7" s="244" t="s">
        <v>2</v>
      </c>
    </row>
    <row r="8" spans="1:3" ht="13.5" thickBot="1" x14ac:dyDescent="0.25">
      <c r="A8" s="236" t="s">
        <v>294</v>
      </c>
      <c r="B8" s="238" t="s">
        <v>296</v>
      </c>
      <c r="C8" s="244" t="s">
        <v>4</v>
      </c>
    </row>
    <row r="9" spans="1:3" ht="13.5" thickBot="1" x14ac:dyDescent="0.25">
      <c r="A9" s="236" t="s">
        <v>295</v>
      </c>
      <c r="B9" s="238" t="s">
        <v>298</v>
      </c>
      <c r="C9" s="244" t="s">
        <v>5</v>
      </c>
    </row>
    <row r="10" spans="1:3" ht="26.25" thickBot="1" x14ac:dyDescent="0.25">
      <c r="A10" s="236" t="s">
        <v>297</v>
      </c>
      <c r="B10" s="238" t="s">
        <v>300</v>
      </c>
      <c r="C10" s="244" t="s">
        <v>9</v>
      </c>
    </row>
    <row r="11" spans="1:3" ht="39" thickBot="1" x14ac:dyDescent="0.25">
      <c r="A11" s="236" t="s">
        <v>299</v>
      </c>
      <c r="B11" s="238" t="s">
        <v>302</v>
      </c>
      <c r="C11" s="244" t="s">
        <v>14</v>
      </c>
    </row>
    <row r="12" spans="1:3" ht="13.5" thickBot="1" x14ac:dyDescent="0.25">
      <c r="A12" s="236" t="s">
        <v>301</v>
      </c>
      <c r="B12" s="238" t="s">
        <v>404</v>
      </c>
      <c r="C12" s="244" t="s">
        <v>15</v>
      </c>
    </row>
    <row r="14" spans="1:3" ht="13.5" thickBot="1" x14ac:dyDescent="0.25">
      <c r="A14" s="239"/>
    </row>
    <row r="15" spans="1:3" ht="13.5" thickBot="1" x14ac:dyDescent="0.25">
      <c r="A15" s="260" t="s">
        <v>303</v>
      </c>
      <c r="B15" s="261"/>
      <c r="C15" s="262"/>
    </row>
    <row r="16" spans="1:3" ht="13.5" thickBot="1" x14ac:dyDescent="0.25">
      <c r="A16" s="233" t="s">
        <v>283</v>
      </c>
      <c r="B16" s="234" t="s">
        <v>284</v>
      </c>
      <c r="C16" s="234" t="s">
        <v>285</v>
      </c>
    </row>
    <row r="17" spans="1:3" ht="13.5" thickBot="1" x14ac:dyDescent="0.25">
      <c r="A17" s="236" t="s">
        <v>304</v>
      </c>
      <c r="B17" s="254" t="s">
        <v>305</v>
      </c>
      <c r="C17" s="244" t="s">
        <v>0</v>
      </c>
    </row>
    <row r="18" spans="1:3" ht="13.5" thickBot="1" x14ac:dyDescent="0.25">
      <c r="A18" s="236" t="s">
        <v>306</v>
      </c>
      <c r="B18" s="255"/>
      <c r="C18" s="244" t="s">
        <v>0</v>
      </c>
    </row>
    <row r="19" spans="1:3" ht="39" thickBot="1" x14ac:dyDescent="0.25">
      <c r="A19" s="236" t="s">
        <v>307</v>
      </c>
      <c r="B19" s="237" t="s">
        <v>308</v>
      </c>
      <c r="C19" s="244" t="s">
        <v>2</v>
      </c>
    </row>
    <row r="20" spans="1:3" ht="13.5" thickBot="1" x14ac:dyDescent="0.25">
      <c r="A20" s="236" t="s">
        <v>315</v>
      </c>
      <c r="B20" s="237" t="s">
        <v>309</v>
      </c>
      <c r="C20" s="244" t="s">
        <v>2</v>
      </c>
    </row>
    <row r="21" spans="1:3" ht="13.5" thickBot="1" x14ac:dyDescent="0.25">
      <c r="A21" s="236" t="s">
        <v>316</v>
      </c>
      <c r="B21" s="237" t="s">
        <v>310</v>
      </c>
      <c r="C21" s="244" t="s">
        <v>4</v>
      </c>
    </row>
    <row r="22" spans="1:3" ht="13.5" thickBot="1" x14ac:dyDescent="0.25">
      <c r="A22" s="236" t="s">
        <v>317</v>
      </c>
      <c r="B22" s="237" t="s">
        <v>311</v>
      </c>
      <c r="C22" s="244" t="s">
        <v>4</v>
      </c>
    </row>
    <row r="23" spans="1:3" ht="13.5" thickBot="1" x14ac:dyDescent="0.25">
      <c r="A23" s="236" t="s">
        <v>318</v>
      </c>
      <c r="B23" s="237" t="s">
        <v>312</v>
      </c>
      <c r="C23" s="244" t="s">
        <v>9</v>
      </c>
    </row>
    <row r="24" spans="1:3" ht="26.25" thickBot="1" x14ac:dyDescent="0.25">
      <c r="A24" s="236" t="s">
        <v>319</v>
      </c>
      <c r="B24" s="237" t="s">
        <v>313</v>
      </c>
      <c r="C24" s="244" t="s">
        <v>9</v>
      </c>
    </row>
    <row r="25" spans="1:3" ht="13.5" thickBot="1" x14ac:dyDescent="0.25">
      <c r="A25" s="236" t="s">
        <v>320</v>
      </c>
      <c r="B25" s="237" t="s">
        <v>314</v>
      </c>
      <c r="C25" s="244" t="s">
        <v>3</v>
      </c>
    </row>
    <row r="26" spans="1:3" ht="26.25" thickBot="1" x14ac:dyDescent="0.25">
      <c r="A26" s="236" t="s">
        <v>321</v>
      </c>
      <c r="B26" s="240"/>
      <c r="C26" s="244" t="s">
        <v>5</v>
      </c>
    </row>
    <row r="27" spans="1:3" ht="13.5" thickBot="1" x14ac:dyDescent="0.25">
      <c r="A27" s="236" t="s">
        <v>322</v>
      </c>
      <c r="B27" s="241"/>
      <c r="C27" s="244" t="s">
        <v>10</v>
      </c>
    </row>
    <row r="28" spans="1:3" ht="39" thickBot="1" x14ac:dyDescent="0.25">
      <c r="A28" s="236" t="s">
        <v>323</v>
      </c>
      <c r="B28" s="237" t="s">
        <v>308</v>
      </c>
      <c r="C28" s="244" t="s">
        <v>12</v>
      </c>
    </row>
    <row r="29" spans="1:3" ht="13.5" thickBot="1" x14ac:dyDescent="0.25">
      <c r="A29" s="236" t="s">
        <v>330</v>
      </c>
      <c r="B29" s="237" t="s">
        <v>324</v>
      </c>
      <c r="C29" s="244" t="s">
        <v>6</v>
      </c>
    </row>
    <row r="30" spans="1:3" ht="13.5" thickBot="1" x14ac:dyDescent="0.25">
      <c r="A30" s="236" t="s">
        <v>331</v>
      </c>
      <c r="B30" s="237" t="s">
        <v>325</v>
      </c>
      <c r="C30" s="244" t="s">
        <v>8</v>
      </c>
    </row>
    <row r="31" spans="1:3" ht="13.5" thickBot="1" x14ac:dyDescent="0.25">
      <c r="A31" s="236" t="s">
        <v>332</v>
      </c>
      <c r="B31" s="237" t="s">
        <v>326</v>
      </c>
      <c r="C31" s="244" t="s">
        <v>13</v>
      </c>
    </row>
    <row r="32" spans="1:3" ht="13.5" thickBot="1" x14ac:dyDescent="0.25">
      <c r="A32" s="236" t="s">
        <v>333</v>
      </c>
      <c r="B32" s="237" t="s">
        <v>327</v>
      </c>
      <c r="C32" s="244" t="s">
        <v>11</v>
      </c>
    </row>
    <row r="33" spans="1:3" ht="26.25" thickBot="1" x14ac:dyDescent="0.25">
      <c r="A33" s="236" t="s">
        <v>334</v>
      </c>
      <c r="B33" s="237" t="s">
        <v>328</v>
      </c>
      <c r="C33" s="244" t="s">
        <v>17</v>
      </c>
    </row>
    <row r="34" spans="1:3" ht="13.5" thickBot="1" x14ac:dyDescent="0.25">
      <c r="A34" s="236" t="s">
        <v>335</v>
      </c>
      <c r="B34" s="238" t="s">
        <v>329</v>
      </c>
      <c r="C34" s="244" t="s">
        <v>16</v>
      </c>
    </row>
    <row r="35" spans="1:3" ht="13.5" thickBot="1" x14ac:dyDescent="0.25">
      <c r="A35" s="236" t="s">
        <v>336</v>
      </c>
      <c r="B35" s="238" t="s">
        <v>337</v>
      </c>
      <c r="C35" s="244" t="s">
        <v>129</v>
      </c>
    </row>
    <row r="36" spans="1:3" ht="26.25" thickBot="1" x14ac:dyDescent="0.25">
      <c r="A36" s="236" t="s">
        <v>338</v>
      </c>
      <c r="B36" s="238" t="s">
        <v>339</v>
      </c>
      <c r="C36" s="244" t="s">
        <v>208</v>
      </c>
    </row>
    <row r="37" spans="1:3" ht="64.5" thickBot="1" x14ac:dyDescent="0.25">
      <c r="A37" s="236" t="s">
        <v>340</v>
      </c>
      <c r="B37" s="238" t="s">
        <v>341</v>
      </c>
      <c r="C37" s="244" t="s">
        <v>19</v>
      </c>
    </row>
    <row r="39" spans="1:3" ht="13.5" thickBot="1" x14ac:dyDescent="0.25">
      <c r="A39" s="239"/>
    </row>
    <row r="40" spans="1:3" ht="13.5" thickBot="1" x14ac:dyDescent="0.25">
      <c r="A40" s="260" t="s">
        <v>342</v>
      </c>
      <c r="B40" s="261"/>
      <c r="C40" s="262"/>
    </row>
    <row r="41" spans="1:3" ht="13.5" thickBot="1" x14ac:dyDescent="0.25">
      <c r="A41" s="233" t="s">
        <v>283</v>
      </c>
      <c r="B41" s="234" t="s">
        <v>284</v>
      </c>
      <c r="C41" s="234" t="s">
        <v>285</v>
      </c>
    </row>
    <row r="42" spans="1:3" ht="13.5" thickBot="1" x14ac:dyDescent="0.25">
      <c r="A42" s="236" t="s">
        <v>343</v>
      </c>
      <c r="B42" s="254" t="s">
        <v>344</v>
      </c>
      <c r="C42" s="244" t="s">
        <v>0</v>
      </c>
    </row>
    <row r="43" spans="1:3" ht="13.5" thickBot="1" x14ac:dyDescent="0.25">
      <c r="A43" s="236" t="s">
        <v>306</v>
      </c>
      <c r="B43" s="256"/>
      <c r="C43" s="244" t="s">
        <v>0</v>
      </c>
    </row>
    <row r="44" spans="1:3" ht="13.5" thickBot="1" x14ac:dyDescent="0.25">
      <c r="A44" s="236" t="s">
        <v>307</v>
      </c>
      <c r="B44" s="256"/>
      <c r="C44" s="244" t="s">
        <v>2</v>
      </c>
    </row>
    <row r="45" spans="1:3" ht="13.5" thickBot="1" x14ac:dyDescent="0.25">
      <c r="A45" s="236" t="s">
        <v>316</v>
      </c>
      <c r="B45" s="256"/>
      <c r="C45" s="244" t="s">
        <v>4</v>
      </c>
    </row>
    <row r="46" spans="1:3" ht="13.5" thickBot="1" x14ac:dyDescent="0.25">
      <c r="A46" s="236" t="s">
        <v>345</v>
      </c>
      <c r="B46" s="256"/>
      <c r="C46" s="244" t="s">
        <v>9</v>
      </c>
    </row>
    <row r="47" spans="1:3" ht="13.5" thickBot="1" x14ac:dyDescent="0.25">
      <c r="A47" s="236" t="s">
        <v>323</v>
      </c>
      <c r="B47" s="255"/>
      <c r="C47" s="244" t="s">
        <v>12</v>
      </c>
    </row>
    <row r="48" spans="1:3" ht="13.5" thickBot="1" x14ac:dyDescent="0.25">
      <c r="A48" s="236" t="s">
        <v>346</v>
      </c>
      <c r="B48" s="238" t="s">
        <v>347</v>
      </c>
      <c r="C48" s="244" t="s">
        <v>128</v>
      </c>
    </row>
    <row r="49" spans="1:3" x14ac:dyDescent="0.2">
      <c r="A49" s="235" t="s">
        <v>348</v>
      </c>
      <c r="B49" s="254" t="s">
        <v>353</v>
      </c>
      <c r="C49" s="257" t="s">
        <v>129</v>
      </c>
    </row>
    <row r="50" spans="1:3" x14ac:dyDescent="0.2">
      <c r="A50" s="235" t="s">
        <v>349</v>
      </c>
      <c r="B50" s="256"/>
      <c r="C50" s="259"/>
    </row>
    <row r="51" spans="1:3" x14ac:dyDescent="0.2">
      <c r="A51" s="235" t="s">
        <v>350</v>
      </c>
      <c r="B51" s="256"/>
      <c r="C51" s="259"/>
    </row>
    <row r="52" spans="1:3" x14ac:dyDescent="0.2">
      <c r="A52" s="235" t="s">
        <v>351</v>
      </c>
      <c r="B52" s="256"/>
      <c r="C52" s="259"/>
    </row>
    <row r="53" spans="1:3" ht="13.5" thickBot="1" x14ac:dyDescent="0.25">
      <c r="A53" s="236" t="s">
        <v>352</v>
      </c>
      <c r="B53" s="255"/>
      <c r="C53" s="258"/>
    </row>
    <row r="54" spans="1:3" x14ac:dyDescent="0.2">
      <c r="A54" s="235" t="s">
        <v>354</v>
      </c>
      <c r="B54" s="254" t="s">
        <v>356</v>
      </c>
      <c r="C54" s="257" t="s">
        <v>208</v>
      </c>
    </row>
    <row r="55" spans="1:3" ht="13.5" thickBot="1" x14ac:dyDescent="0.25">
      <c r="A55" s="236" t="s">
        <v>355</v>
      </c>
      <c r="B55" s="255"/>
      <c r="C55" s="258"/>
    </row>
    <row r="56" spans="1:3" ht="13.5" thickBot="1" x14ac:dyDescent="0.25">
      <c r="A56" s="236" t="s">
        <v>357</v>
      </c>
      <c r="B56" s="238" t="s">
        <v>358</v>
      </c>
      <c r="C56" s="244" t="s">
        <v>18</v>
      </c>
    </row>
    <row r="57" spans="1:3" ht="13.5" thickBot="1" x14ac:dyDescent="0.25">
      <c r="A57" s="236" t="s">
        <v>359</v>
      </c>
      <c r="B57" s="238" t="s">
        <v>360</v>
      </c>
      <c r="C57" s="244" t="s">
        <v>20</v>
      </c>
    </row>
    <row r="58" spans="1:3" ht="13.5" thickBot="1" x14ac:dyDescent="0.25">
      <c r="A58" s="236" t="s">
        <v>361</v>
      </c>
      <c r="B58" s="238" t="s">
        <v>362</v>
      </c>
      <c r="C58" s="244" t="s">
        <v>19</v>
      </c>
    </row>
    <row r="59" spans="1:3" ht="13.5" thickBot="1" x14ac:dyDescent="0.25">
      <c r="A59" s="242"/>
    </row>
    <row r="60" spans="1:3" ht="13.5" thickBot="1" x14ac:dyDescent="0.25">
      <c r="A60" s="260" t="s">
        <v>363</v>
      </c>
      <c r="B60" s="261"/>
      <c r="C60" s="262"/>
    </row>
    <row r="61" spans="1:3" ht="13.5" thickBot="1" x14ac:dyDescent="0.25">
      <c r="A61" s="233" t="s">
        <v>283</v>
      </c>
      <c r="B61" s="234" t="s">
        <v>284</v>
      </c>
      <c r="C61" s="234" t="s">
        <v>285</v>
      </c>
    </row>
    <row r="62" spans="1:3" ht="39" thickBot="1" x14ac:dyDescent="0.25">
      <c r="A62" s="236" t="s">
        <v>364</v>
      </c>
      <c r="B62" s="238" t="s">
        <v>365</v>
      </c>
      <c r="C62" s="244" t="s">
        <v>2</v>
      </c>
    </row>
    <row r="63" spans="1:3" x14ac:dyDescent="0.2">
      <c r="A63" s="235" t="s">
        <v>366</v>
      </c>
      <c r="B63" s="254" t="s">
        <v>368</v>
      </c>
      <c r="C63" s="257" t="s">
        <v>4</v>
      </c>
    </row>
    <row r="64" spans="1:3" ht="13.5" thickBot="1" x14ac:dyDescent="0.25">
      <c r="A64" s="236" t="s">
        <v>367</v>
      </c>
      <c r="B64" s="255"/>
      <c r="C64" s="258"/>
    </row>
    <row r="65" spans="1:3" x14ac:dyDescent="0.2">
      <c r="A65" s="235" t="s">
        <v>366</v>
      </c>
      <c r="B65" s="254" t="s">
        <v>369</v>
      </c>
      <c r="C65" s="257" t="s">
        <v>2</v>
      </c>
    </row>
    <row r="66" spans="1:3" ht="13.5" thickBot="1" x14ac:dyDescent="0.25">
      <c r="A66" s="236" t="s">
        <v>367</v>
      </c>
      <c r="B66" s="255"/>
      <c r="C66" s="258"/>
    </row>
    <row r="67" spans="1:3" x14ac:dyDescent="0.2">
      <c r="A67" s="235" t="s">
        <v>370</v>
      </c>
      <c r="B67" s="237" t="s">
        <v>375</v>
      </c>
      <c r="C67" s="257" t="s">
        <v>7</v>
      </c>
    </row>
    <row r="68" spans="1:3" x14ac:dyDescent="0.2">
      <c r="A68" s="235" t="s">
        <v>371</v>
      </c>
      <c r="B68" s="237" t="s">
        <v>375</v>
      </c>
      <c r="C68" s="259"/>
    </row>
    <row r="69" spans="1:3" x14ac:dyDescent="0.2">
      <c r="A69" s="235" t="s">
        <v>372</v>
      </c>
      <c r="B69" s="237" t="s">
        <v>376</v>
      </c>
      <c r="C69" s="259"/>
    </row>
    <row r="70" spans="1:3" x14ac:dyDescent="0.2">
      <c r="A70" s="235" t="s">
        <v>373</v>
      </c>
      <c r="B70" s="237" t="s">
        <v>376</v>
      </c>
      <c r="C70" s="259"/>
    </row>
    <row r="71" spans="1:3" ht="13.5" thickBot="1" x14ac:dyDescent="0.25">
      <c r="A71" s="236" t="s">
        <v>374</v>
      </c>
      <c r="B71" s="238" t="s">
        <v>377</v>
      </c>
      <c r="C71" s="258"/>
    </row>
    <row r="72" spans="1:3" ht="13.5" thickBot="1" x14ac:dyDescent="0.25">
      <c r="A72" s="236" t="s">
        <v>378</v>
      </c>
      <c r="B72" s="238" t="s">
        <v>379</v>
      </c>
      <c r="C72" s="244" t="s">
        <v>7</v>
      </c>
    </row>
    <row r="73" spans="1:3" x14ac:dyDescent="0.2">
      <c r="A73" s="254" t="s">
        <v>380</v>
      </c>
      <c r="B73" s="254" t="s">
        <v>381</v>
      </c>
      <c r="C73" s="257" t="s">
        <v>127</v>
      </c>
    </row>
    <row r="74" spans="1:3" ht="13.5" thickBot="1" x14ac:dyDescent="0.25">
      <c r="A74" s="255"/>
      <c r="B74" s="255"/>
      <c r="C74" s="258"/>
    </row>
    <row r="75" spans="1:3" ht="25.5" x14ac:dyDescent="0.2">
      <c r="A75" s="254" t="s">
        <v>382</v>
      </c>
      <c r="B75" s="237" t="s">
        <v>383</v>
      </c>
      <c r="C75" s="257" t="s">
        <v>128</v>
      </c>
    </row>
    <row r="76" spans="1:3" ht="39" thickBot="1" x14ac:dyDescent="0.25">
      <c r="A76" s="255"/>
      <c r="B76" s="238" t="s">
        <v>384</v>
      </c>
      <c r="C76" s="258"/>
    </row>
    <row r="77" spans="1:3" x14ac:dyDescent="0.2">
      <c r="A77" s="235" t="s">
        <v>385</v>
      </c>
      <c r="B77" s="237" t="s">
        <v>387</v>
      </c>
      <c r="C77" s="257" t="s">
        <v>129</v>
      </c>
    </row>
    <row r="78" spans="1:3" ht="38.25" x14ac:dyDescent="0.2">
      <c r="A78" s="235" t="s">
        <v>386</v>
      </c>
      <c r="B78" s="237" t="s">
        <v>388</v>
      </c>
      <c r="C78" s="259"/>
    </row>
    <row r="79" spans="1:3" ht="13.5" thickBot="1" x14ac:dyDescent="0.25">
      <c r="A79" s="243"/>
      <c r="B79" s="238" t="s">
        <v>389</v>
      </c>
      <c r="C79" s="258"/>
    </row>
    <row r="80" spans="1:3" x14ac:dyDescent="0.2">
      <c r="A80" s="235" t="s">
        <v>385</v>
      </c>
      <c r="B80" s="254" t="s">
        <v>391</v>
      </c>
      <c r="C80" s="257" t="s">
        <v>405</v>
      </c>
    </row>
    <row r="81" spans="1:3" x14ac:dyDescent="0.2">
      <c r="A81" s="235" t="s">
        <v>386</v>
      </c>
      <c r="B81" s="256"/>
      <c r="C81" s="259"/>
    </row>
    <row r="82" spans="1:3" x14ac:dyDescent="0.2">
      <c r="A82" s="235" t="s">
        <v>390</v>
      </c>
      <c r="B82" s="256"/>
      <c r="C82" s="259"/>
    </row>
    <row r="83" spans="1:3" ht="13.5" thickBot="1" x14ac:dyDescent="0.25">
      <c r="A83" s="243"/>
      <c r="B83" s="255"/>
      <c r="C83" s="258"/>
    </row>
    <row r="84" spans="1:3" x14ac:dyDescent="0.2">
      <c r="A84" s="235" t="s">
        <v>392</v>
      </c>
      <c r="B84" s="254" t="s">
        <v>394</v>
      </c>
      <c r="C84" s="257" t="s">
        <v>131</v>
      </c>
    </row>
    <row r="85" spans="1:3" ht="13.5" thickBot="1" x14ac:dyDescent="0.25">
      <c r="A85" s="236" t="s">
        <v>393</v>
      </c>
      <c r="B85" s="255"/>
      <c r="C85" s="258"/>
    </row>
    <row r="86" spans="1:3" x14ac:dyDescent="0.2">
      <c r="A86" s="235" t="s">
        <v>395</v>
      </c>
      <c r="B86" s="254" t="s">
        <v>397</v>
      </c>
      <c r="C86" s="257" t="s">
        <v>398</v>
      </c>
    </row>
    <row r="87" spans="1:3" ht="13.5" thickBot="1" x14ac:dyDescent="0.25">
      <c r="A87" s="236" t="s">
        <v>396</v>
      </c>
      <c r="B87" s="255"/>
      <c r="C87" s="258"/>
    </row>
    <row r="88" spans="1:3" x14ac:dyDescent="0.2">
      <c r="A88" s="252" t="s">
        <v>399</v>
      </c>
      <c r="B88" s="252"/>
      <c r="C88" s="252"/>
    </row>
    <row r="89" spans="1:3" x14ac:dyDescent="0.2">
      <c r="A89" s="253" t="s">
        <v>400</v>
      </c>
      <c r="B89" s="253"/>
      <c r="C89" s="253"/>
    </row>
    <row r="90" spans="1:3" x14ac:dyDescent="0.2">
      <c r="A90" s="253" t="s">
        <v>401</v>
      </c>
      <c r="B90" s="253"/>
      <c r="C90" s="253"/>
    </row>
    <row r="91" spans="1:3" x14ac:dyDescent="0.2">
      <c r="A91" s="253" t="s">
        <v>402</v>
      </c>
      <c r="B91" s="253"/>
      <c r="C91" s="253"/>
    </row>
  </sheetData>
  <sheetProtection algorithmName="SHA-512" hashValue="mD6oQhEtKLNvz6CpYLaZJ1fT176htrQH8PlLWTNd3RVzcwdPc9vqTY3ykGUUTGY6ws1WxlWpD5B8Y5zQGdwIZA==" saltValue="S+iFTcNqWsoutQgvCMK7IQ==" spinCount="100000" sheet="1" objects="1" scenarios="1"/>
  <mergeCells count="33">
    <mergeCell ref="A40:C40"/>
    <mergeCell ref="A1:C1"/>
    <mergeCell ref="B3:B4"/>
    <mergeCell ref="C3:C4"/>
    <mergeCell ref="A15:C15"/>
    <mergeCell ref="B17:B18"/>
    <mergeCell ref="A73:A74"/>
    <mergeCell ref="B73:B74"/>
    <mergeCell ref="C73:C74"/>
    <mergeCell ref="B42:B47"/>
    <mergeCell ref="B49:B53"/>
    <mergeCell ref="C49:C53"/>
    <mergeCell ref="B54:B55"/>
    <mergeCell ref="C54:C55"/>
    <mergeCell ref="A60:C60"/>
    <mergeCell ref="B63:B64"/>
    <mergeCell ref="C63:C64"/>
    <mergeCell ref="B65:B66"/>
    <mergeCell ref="C65:C66"/>
    <mergeCell ref="C67:C71"/>
    <mergeCell ref="A88:C88"/>
    <mergeCell ref="A89:C89"/>
    <mergeCell ref="A90:C90"/>
    <mergeCell ref="A91:C91"/>
    <mergeCell ref="A75:A76"/>
    <mergeCell ref="B80:B83"/>
    <mergeCell ref="B84:B85"/>
    <mergeCell ref="B86:B87"/>
    <mergeCell ref="C86:C87"/>
    <mergeCell ref="C75:C76"/>
    <mergeCell ref="C77:C79"/>
    <mergeCell ref="C80:C83"/>
    <mergeCell ref="C84:C8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topLeftCell="A3" workbookViewId="0">
      <selection activeCell="H17" sqref="H17"/>
    </sheetView>
  </sheetViews>
  <sheetFormatPr defaultColWidth="9.140625" defaultRowHeight="12.75" x14ac:dyDescent="0.2"/>
  <sheetData>
    <row r="1" spans="1:14" x14ac:dyDescent="0.2">
      <c r="A1" s="3" t="s">
        <v>102</v>
      </c>
      <c r="B1" s="3"/>
      <c r="C1" s="3"/>
      <c r="D1" s="3"/>
      <c r="E1" s="3"/>
      <c r="F1" s="3"/>
      <c r="G1" s="3"/>
      <c r="H1" s="3"/>
      <c r="I1" s="3" t="s">
        <v>103</v>
      </c>
      <c r="J1" s="3"/>
      <c r="K1" s="3"/>
      <c r="L1" s="3"/>
      <c r="M1" s="3" t="s">
        <v>29</v>
      </c>
      <c r="N1" s="3"/>
    </row>
    <row r="2" spans="1:14" x14ac:dyDescent="0.2">
      <c r="A2" s="3"/>
      <c r="B2" s="3"/>
      <c r="C2" s="3"/>
      <c r="D2" s="3"/>
      <c r="E2" s="3"/>
      <c r="F2" s="3"/>
      <c r="G2" s="3"/>
      <c r="H2" s="3"/>
      <c r="I2" s="3"/>
      <c r="J2" s="3"/>
      <c r="K2" s="3"/>
      <c r="L2" s="3"/>
      <c r="M2" s="3"/>
      <c r="N2" s="3"/>
    </row>
    <row r="3" spans="1:14" x14ac:dyDescent="0.2">
      <c r="A3" s="3"/>
      <c r="B3" s="3"/>
      <c r="C3" s="3"/>
      <c r="D3" s="3"/>
      <c r="E3" s="3"/>
      <c r="F3" s="3"/>
      <c r="G3" s="3"/>
      <c r="H3" s="3"/>
      <c r="I3" s="3"/>
      <c r="J3" s="3"/>
      <c r="K3" s="3"/>
      <c r="L3" s="3"/>
      <c r="M3" s="3"/>
      <c r="N3" s="3"/>
    </row>
    <row r="4" spans="1:14" x14ac:dyDescent="0.2">
      <c r="A4" s="3"/>
      <c r="B4" s="3"/>
      <c r="C4" s="3"/>
      <c r="D4" s="3"/>
      <c r="E4" s="3"/>
      <c r="F4" s="3"/>
      <c r="G4" s="3" t="s">
        <v>104</v>
      </c>
      <c r="H4" s="3"/>
      <c r="I4" s="3"/>
      <c r="J4" s="3"/>
      <c r="K4" s="3"/>
      <c r="L4" s="3"/>
      <c r="M4" s="3"/>
      <c r="N4" s="3"/>
    </row>
    <row r="5" spans="1:14" x14ac:dyDescent="0.2">
      <c r="A5" s="3" t="s">
        <v>105</v>
      </c>
      <c r="B5" s="3"/>
      <c r="C5" s="3"/>
      <c r="D5" s="3"/>
      <c r="E5" s="3"/>
      <c r="F5" s="3"/>
      <c r="G5" s="3" t="s">
        <v>106</v>
      </c>
      <c r="H5" s="3"/>
      <c r="I5" s="3"/>
      <c r="J5" s="3"/>
      <c r="K5" s="3" t="s">
        <v>107</v>
      </c>
      <c r="L5" s="3"/>
      <c r="M5" s="3"/>
      <c r="N5" s="3"/>
    </row>
    <row r="6" spans="1:14" x14ac:dyDescent="0.2">
      <c r="A6" s="3"/>
      <c r="B6" s="3"/>
      <c r="C6" s="3"/>
      <c r="D6" s="3"/>
      <c r="E6" s="3"/>
      <c r="F6" s="3"/>
      <c r="G6" s="3"/>
      <c r="H6" s="3"/>
      <c r="I6" s="3"/>
      <c r="J6" s="3"/>
      <c r="K6" s="3"/>
      <c r="L6" s="3"/>
      <c r="M6" s="3"/>
      <c r="N6" s="3"/>
    </row>
    <row r="7" spans="1:14" x14ac:dyDescent="0.2">
      <c r="A7" s="3">
        <v>1</v>
      </c>
      <c r="B7" s="3" t="s">
        <v>108</v>
      </c>
      <c r="C7" s="3"/>
      <c r="D7" s="3"/>
      <c r="E7" s="3"/>
      <c r="F7" s="3"/>
      <c r="G7" s="78" t="s">
        <v>26</v>
      </c>
      <c r="H7" s="3"/>
      <c r="I7" s="3"/>
      <c r="J7" s="3"/>
      <c r="K7" s="78" t="s">
        <v>24</v>
      </c>
      <c r="L7" s="3"/>
      <c r="M7" s="3"/>
      <c r="N7" s="3"/>
    </row>
    <row r="8" spans="1:14" x14ac:dyDescent="0.2">
      <c r="A8" s="3">
        <v>2</v>
      </c>
      <c r="B8" s="3" t="s">
        <v>109</v>
      </c>
      <c r="C8" s="3"/>
      <c r="D8" s="3"/>
      <c r="E8" s="3"/>
      <c r="F8" s="3"/>
      <c r="G8" s="78" t="s">
        <v>25</v>
      </c>
      <c r="H8" s="3"/>
      <c r="I8" s="3"/>
      <c r="J8" s="3"/>
      <c r="K8" s="78" t="s">
        <v>23</v>
      </c>
      <c r="L8" s="3"/>
      <c r="M8" s="3"/>
      <c r="N8" s="3"/>
    </row>
    <row r="9" spans="1:14" x14ac:dyDescent="0.2">
      <c r="A9" s="3">
        <v>3</v>
      </c>
      <c r="B9" s="3" t="s">
        <v>110</v>
      </c>
      <c r="C9" s="3"/>
      <c r="D9" s="3"/>
      <c r="E9" s="3"/>
      <c r="F9" s="3"/>
      <c r="G9" s="78" t="s">
        <v>24</v>
      </c>
      <c r="H9" s="3"/>
      <c r="I9" s="3"/>
      <c r="J9" s="3"/>
      <c r="K9" s="78" t="s">
        <v>22</v>
      </c>
      <c r="L9" s="3"/>
      <c r="M9" s="3"/>
      <c r="N9" s="3"/>
    </row>
    <row r="10" spans="1:14" x14ac:dyDescent="0.2">
      <c r="A10" s="3">
        <v>4</v>
      </c>
      <c r="B10" s="3" t="s">
        <v>111</v>
      </c>
      <c r="C10" s="3"/>
      <c r="D10" s="3"/>
      <c r="E10" s="3"/>
      <c r="F10" s="3"/>
      <c r="G10" s="78" t="s">
        <v>23</v>
      </c>
      <c r="H10" s="3"/>
      <c r="I10" s="3"/>
      <c r="J10" s="3"/>
      <c r="K10" s="78" t="s">
        <v>20</v>
      </c>
      <c r="L10" s="3"/>
      <c r="M10" s="3"/>
      <c r="N10" s="3"/>
    </row>
    <row r="11" spans="1:14" x14ac:dyDescent="0.2">
      <c r="A11" s="3">
        <v>5</v>
      </c>
      <c r="B11" s="3" t="s">
        <v>112</v>
      </c>
      <c r="C11" s="3"/>
      <c r="D11" s="3"/>
      <c r="E11" s="3"/>
      <c r="F11" s="3"/>
      <c r="G11" s="78" t="s">
        <v>21</v>
      </c>
      <c r="H11" s="3"/>
      <c r="I11" s="3"/>
      <c r="J11" s="3"/>
      <c r="K11" s="78" t="s">
        <v>101</v>
      </c>
      <c r="L11" s="3"/>
      <c r="M11" s="3"/>
      <c r="N11" s="3"/>
    </row>
    <row r="12" spans="1:14" x14ac:dyDescent="0.2">
      <c r="A12" s="3"/>
      <c r="B12" s="3"/>
      <c r="C12" s="3"/>
      <c r="D12" s="3"/>
      <c r="E12" s="3"/>
      <c r="F12" s="3"/>
      <c r="G12" s="3"/>
      <c r="H12" s="3"/>
      <c r="I12" s="3"/>
      <c r="J12" s="3"/>
      <c r="K12" s="3"/>
      <c r="L12" s="3"/>
      <c r="M12" s="3"/>
      <c r="N12" s="3"/>
    </row>
    <row r="13" spans="1:14" x14ac:dyDescent="0.2">
      <c r="A13" s="3"/>
      <c r="B13" s="3"/>
      <c r="C13" s="3"/>
      <c r="D13" s="3"/>
      <c r="E13" s="3"/>
      <c r="F13" s="3"/>
      <c r="G13" s="3"/>
      <c r="H13" s="3"/>
      <c r="I13" s="3"/>
      <c r="J13" s="3"/>
      <c r="K13" s="3"/>
      <c r="L13" s="3"/>
      <c r="M13" s="3"/>
      <c r="N13" s="3"/>
    </row>
    <row r="14" spans="1:14" x14ac:dyDescent="0.2">
      <c r="A14" s="3"/>
      <c r="B14" s="3"/>
      <c r="C14" s="3"/>
      <c r="D14" s="3"/>
      <c r="E14" s="3"/>
      <c r="F14" s="3"/>
      <c r="G14" s="3"/>
      <c r="H14" s="3"/>
      <c r="I14" s="3"/>
      <c r="J14" s="3"/>
      <c r="K14" s="3"/>
      <c r="L14" s="3"/>
      <c r="M14" s="3"/>
      <c r="N14" s="3"/>
    </row>
    <row r="15" spans="1:14" x14ac:dyDescent="0.2">
      <c r="A15" s="3" t="s">
        <v>113</v>
      </c>
      <c r="B15" s="3"/>
      <c r="C15" s="3"/>
      <c r="D15" s="3"/>
      <c r="E15" s="3"/>
      <c r="F15" s="3"/>
      <c r="G15" s="3"/>
      <c r="H15" s="3"/>
      <c r="I15" s="3"/>
      <c r="J15" s="3"/>
      <c r="K15" s="3"/>
      <c r="L15" s="3"/>
      <c r="M15" s="3"/>
      <c r="N15" s="3"/>
    </row>
    <row r="16" spans="1:14" x14ac:dyDescent="0.2">
      <c r="A16" s="3"/>
      <c r="B16" s="3"/>
      <c r="C16" s="3"/>
      <c r="D16" s="3"/>
      <c r="E16" s="3"/>
      <c r="F16" s="3"/>
      <c r="G16" s="3"/>
      <c r="H16" s="3"/>
      <c r="I16" s="3"/>
      <c r="J16" s="3"/>
      <c r="K16" s="3"/>
      <c r="L16" s="3"/>
      <c r="M16" s="3"/>
      <c r="N16" s="3"/>
    </row>
    <row r="17" spans="1:14" x14ac:dyDescent="0.2">
      <c r="A17" s="3">
        <v>1</v>
      </c>
      <c r="B17" s="3" t="s">
        <v>108</v>
      </c>
      <c r="C17" s="3"/>
      <c r="D17" s="3"/>
      <c r="E17" s="3"/>
      <c r="F17" s="3"/>
      <c r="G17" s="78" t="s">
        <v>25</v>
      </c>
      <c r="H17" s="3"/>
      <c r="I17" s="3"/>
      <c r="J17" s="3"/>
      <c r="K17" s="78" t="s">
        <v>23</v>
      </c>
      <c r="L17" s="3"/>
      <c r="M17" s="3"/>
      <c r="N17" s="3"/>
    </row>
    <row r="18" spans="1:14" x14ac:dyDescent="0.2">
      <c r="A18" s="3">
        <v>2</v>
      </c>
      <c r="B18" s="3" t="s">
        <v>109</v>
      </c>
      <c r="C18" s="3"/>
      <c r="D18" s="3"/>
      <c r="E18" s="3"/>
      <c r="F18" s="3"/>
      <c r="G18" s="78" t="s">
        <v>24</v>
      </c>
      <c r="H18" s="3"/>
      <c r="I18" s="3"/>
      <c r="J18" s="3"/>
      <c r="K18" s="78" t="s">
        <v>22</v>
      </c>
      <c r="L18" s="3"/>
      <c r="M18" s="3"/>
      <c r="N18" s="3"/>
    </row>
    <row r="19" spans="1:14" x14ac:dyDescent="0.2">
      <c r="A19" s="3">
        <v>3</v>
      </c>
      <c r="B19" s="3" t="s">
        <v>110</v>
      </c>
      <c r="C19" s="3"/>
      <c r="D19" s="3"/>
      <c r="E19" s="3"/>
      <c r="F19" s="3"/>
      <c r="G19" s="78" t="s">
        <v>23</v>
      </c>
      <c r="H19" s="3"/>
      <c r="I19" s="3"/>
      <c r="J19" s="3"/>
      <c r="K19" s="78" t="s">
        <v>20</v>
      </c>
      <c r="L19" s="3"/>
      <c r="M19" s="3"/>
      <c r="N19" s="3"/>
    </row>
    <row r="20" spans="1:14" x14ac:dyDescent="0.2">
      <c r="A20" s="3">
        <v>4</v>
      </c>
      <c r="B20" s="3" t="s">
        <v>114</v>
      </c>
      <c r="C20" s="3"/>
      <c r="D20" s="3"/>
      <c r="E20" s="3"/>
      <c r="F20" s="3"/>
      <c r="G20" s="78" t="s">
        <v>21</v>
      </c>
      <c r="H20" s="3"/>
      <c r="I20" s="3"/>
      <c r="J20" s="3"/>
      <c r="K20" s="78" t="s">
        <v>101</v>
      </c>
      <c r="L20" s="3"/>
      <c r="M20" s="3"/>
      <c r="N20" s="3"/>
    </row>
    <row r="21" spans="1:14" x14ac:dyDescent="0.2">
      <c r="A21" s="3"/>
      <c r="B21" s="3"/>
      <c r="C21" s="3"/>
      <c r="D21" s="3"/>
      <c r="E21" s="3"/>
      <c r="F21" s="3"/>
      <c r="G21" s="3"/>
      <c r="H21" s="3"/>
      <c r="I21" s="3"/>
      <c r="J21" s="3"/>
      <c r="K21" s="3"/>
      <c r="L21" s="3"/>
      <c r="M21" s="3"/>
      <c r="N21" s="3"/>
    </row>
    <row r="22" spans="1:14" x14ac:dyDescent="0.2">
      <c r="A22" s="3"/>
      <c r="B22" s="3"/>
      <c r="C22" s="3"/>
      <c r="D22" s="3"/>
      <c r="E22" s="3"/>
      <c r="F22" s="3"/>
      <c r="G22" s="3"/>
      <c r="H22" s="3"/>
      <c r="I22" s="3"/>
      <c r="J22" s="3"/>
      <c r="K22" s="3"/>
      <c r="L22" s="3"/>
      <c r="M22" s="3"/>
      <c r="N22" s="3"/>
    </row>
    <row r="23" spans="1:14" x14ac:dyDescent="0.2">
      <c r="A23" s="3" t="s">
        <v>115</v>
      </c>
      <c r="B23" s="3"/>
      <c r="C23" s="3"/>
      <c r="D23" s="3"/>
      <c r="E23" s="3"/>
      <c r="F23" s="3"/>
      <c r="G23" s="3"/>
      <c r="H23" s="3"/>
      <c r="I23" s="3"/>
      <c r="J23" s="3"/>
      <c r="K23" s="3"/>
      <c r="L23" s="3"/>
      <c r="M23" s="3"/>
      <c r="N23" s="3"/>
    </row>
    <row r="24" spans="1:14" x14ac:dyDescent="0.2">
      <c r="A24" s="3"/>
      <c r="B24" s="3"/>
      <c r="C24" s="3"/>
      <c r="D24" s="3"/>
      <c r="E24" s="3"/>
      <c r="F24" s="3"/>
      <c r="G24" s="3"/>
      <c r="H24" s="3"/>
      <c r="I24" s="3"/>
      <c r="J24" s="3"/>
      <c r="K24" s="3"/>
      <c r="L24" s="3"/>
      <c r="M24" s="3"/>
      <c r="N24" s="3"/>
    </row>
    <row r="25" spans="1:14" x14ac:dyDescent="0.2">
      <c r="A25" s="3" t="s">
        <v>116</v>
      </c>
      <c r="B25" s="3"/>
      <c r="C25" s="3"/>
      <c r="D25" s="3"/>
      <c r="E25" s="3"/>
      <c r="F25" s="3"/>
      <c r="G25" s="3" t="s">
        <v>117</v>
      </c>
      <c r="H25" s="3"/>
      <c r="I25" s="3"/>
      <c r="J25" s="78" t="s">
        <v>118</v>
      </c>
      <c r="K25" s="3"/>
      <c r="L25" s="3"/>
      <c r="M25" s="3"/>
      <c r="N25" s="3"/>
    </row>
    <row r="26" spans="1:14" x14ac:dyDescent="0.2">
      <c r="A26" s="3"/>
      <c r="B26" s="3"/>
      <c r="C26" s="3"/>
      <c r="D26" s="3"/>
      <c r="E26" s="3"/>
      <c r="F26" s="3"/>
      <c r="G26" s="3" t="s">
        <v>119</v>
      </c>
      <c r="H26" s="3"/>
      <c r="I26" s="3"/>
      <c r="J26" s="78" t="s">
        <v>120</v>
      </c>
      <c r="K26" s="3"/>
      <c r="L26" s="3"/>
      <c r="M26" s="3"/>
      <c r="N26" s="3"/>
    </row>
    <row r="27" spans="1:14" x14ac:dyDescent="0.2">
      <c r="A27" s="3"/>
      <c r="B27" s="3"/>
      <c r="C27" s="3"/>
      <c r="D27" s="3"/>
      <c r="E27" s="3"/>
      <c r="F27" s="3"/>
      <c r="G27" s="3" t="s">
        <v>121</v>
      </c>
      <c r="H27" s="3"/>
      <c r="I27" s="3"/>
      <c r="J27" s="78" t="s">
        <v>122</v>
      </c>
      <c r="K27" s="3"/>
      <c r="L27" s="3"/>
      <c r="M27" s="3"/>
      <c r="N27" s="3"/>
    </row>
    <row r="28" spans="1:14" x14ac:dyDescent="0.2">
      <c r="A28" s="3"/>
      <c r="B28" s="3"/>
      <c r="C28" s="3"/>
      <c r="D28" s="3"/>
      <c r="E28" s="3"/>
      <c r="F28" s="3"/>
      <c r="G28" s="3" t="s">
        <v>123</v>
      </c>
      <c r="H28" s="3"/>
      <c r="I28" s="3"/>
      <c r="J28" s="78" t="s">
        <v>124</v>
      </c>
      <c r="K28" s="3"/>
      <c r="L28" s="3"/>
      <c r="M28" s="3"/>
      <c r="N28" s="3"/>
    </row>
    <row r="29" spans="1:14" x14ac:dyDescent="0.2">
      <c r="A29" s="3"/>
      <c r="B29" s="3"/>
      <c r="C29" s="3"/>
      <c r="D29" s="3"/>
      <c r="E29" s="3"/>
      <c r="F29" s="3"/>
      <c r="G29" s="3"/>
      <c r="H29" s="3"/>
      <c r="I29" s="3"/>
      <c r="J29" s="3"/>
      <c r="K29" s="3"/>
      <c r="L29" s="3"/>
      <c r="M29" s="3"/>
      <c r="N29" s="3"/>
    </row>
    <row r="30" spans="1:14" x14ac:dyDescent="0.2">
      <c r="A30" s="3" t="s">
        <v>125</v>
      </c>
      <c r="B30" s="3"/>
      <c r="C30" s="3"/>
      <c r="D30" s="3"/>
      <c r="E30" s="3"/>
      <c r="F30" s="3"/>
      <c r="G30" s="3"/>
      <c r="H30" s="3"/>
      <c r="I30" s="3"/>
      <c r="J30" s="3"/>
      <c r="K30" s="3"/>
      <c r="L30" s="3"/>
      <c r="M30" s="3"/>
      <c r="N30" s="3"/>
    </row>
    <row r="31" spans="1:14" x14ac:dyDescent="0.2">
      <c r="A31" s="3"/>
      <c r="B31" s="3"/>
      <c r="C31" s="3"/>
      <c r="D31" s="3"/>
      <c r="E31" s="3"/>
      <c r="F31" s="3"/>
      <c r="G31" s="3"/>
      <c r="H31" s="3"/>
      <c r="I31" s="3"/>
      <c r="J31" s="3"/>
      <c r="K31" s="3"/>
      <c r="L31" s="3"/>
      <c r="M31" s="3"/>
      <c r="N31" s="3"/>
    </row>
    <row r="32" spans="1:14" x14ac:dyDescent="0.2">
      <c r="A32" s="3"/>
      <c r="B32" s="3" t="s">
        <v>126</v>
      </c>
      <c r="C32" s="3"/>
      <c r="D32" s="3"/>
      <c r="E32" s="3"/>
      <c r="F32" s="3"/>
      <c r="G32" s="78" t="s">
        <v>100</v>
      </c>
      <c r="H32" s="3"/>
      <c r="I32" s="3"/>
      <c r="J32" s="3"/>
      <c r="K32" s="3"/>
      <c r="L32" s="3"/>
      <c r="M32" s="3"/>
      <c r="N32" s="3"/>
    </row>
    <row r="33" spans="1:14" x14ac:dyDescent="0.2">
      <c r="A33" s="3"/>
      <c r="B33" s="3"/>
      <c r="C33" s="3"/>
      <c r="D33" s="3"/>
      <c r="E33" s="3"/>
      <c r="F33" s="3"/>
      <c r="G33" s="3"/>
      <c r="H33" s="3"/>
      <c r="I33" s="3"/>
      <c r="J33" s="3"/>
      <c r="K33" s="3"/>
      <c r="L33" s="3"/>
      <c r="M33" s="3"/>
      <c r="N33" s="3"/>
    </row>
  </sheetData>
  <sheetProtection algorithmName="SHA-512" hashValue="OphNF2dzxZ7UyJ9dhxRuFcIHrdX9A9Uvise3DU7vPINDqywWQdWtWQogPkVRD5smFv9zXc8U7bo9bpXhN+PKEQ==" saltValue="tlZhFAYGA9wKvR0udZZWvA=="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7</vt:i4>
      </vt:variant>
    </vt:vector>
  </HeadingPairs>
  <TitlesOfParts>
    <vt:vector size="15" baseType="lpstr">
      <vt:lpstr>index</vt:lpstr>
      <vt:lpstr>indexevolutie</vt:lpstr>
      <vt:lpstr>basisjaarlonen</vt:lpstr>
      <vt:lpstr>ificbasisdoel</vt:lpstr>
      <vt:lpstr>PC 330 NL </vt:lpstr>
      <vt:lpstr>CP 330 FR</vt:lpstr>
      <vt:lpstr>Baremacodes 330</vt:lpstr>
      <vt:lpstr>FC adviesbarema's</vt:lpstr>
      <vt:lpstr>A50basisjaarloonbis</vt:lpstr>
      <vt:lpstr>'CP 330 FR'!Afdrukbereik</vt:lpstr>
      <vt:lpstr>'PC 330 NL '!Afdrukbereik</vt:lpstr>
      <vt:lpstr>basis</vt:lpstr>
      <vt:lpstr>basisjaarloon</vt:lpstr>
      <vt:lpstr>basisjaarloonbis</vt:lpstr>
      <vt:lpstr>ificbasisdoel</vt:lpstr>
    </vt:vector>
  </TitlesOfParts>
  <Manager>GVH</Manager>
  <Company>ACLVB-CGSLB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Dubois</dc:creator>
  <cp:lastModifiedBy>Gert Van Hees</cp:lastModifiedBy>
  <cp:revision>1</cp:revision>
  <cp:lastPrinted>2018-05-28T08:28:36Z</cp:lastPrinted>
  <dcterms:created xsi:type="dcterms:W3CDTF">2008-10-02T06:32:09Z</dcterms:created>
  <dcterms:modified xsi:type="dcterms:W3CDTF">2018-06-04T13:10:12Z</dcterms:modified>
  <cp:version>1</cp:version>
</cp:coreProperties>
</file>